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almirz\Desktop\01 Finalna strategija Jablanica\02 Sumbitted 17Feb2019\"/>
    </mc:Choice>
  </mc:AlternateContent>
  <bookViews>
    <workbookView xWindow="0" yWindow="0" windowWidth="19200" windowHeight="7050" tabRatio="836" activeTab="1"/>
  </bookViews>
  <sheets>
    <sheet name="Upute" sheetId="2" r:id="rId1"/>
    <sheet name="Plan 2019-2021" sheetId="1" r:id="rId2"/>
    <sheet name="Ukupno po sektorima" sheetId="8" r:id="rId3"/>
    <sheet name="Ukupno po godinama" sheetId="5" r:id="rId4"/>
    <sheet name="Ukupno po A-E klasama" sheetId="10" r:id="rId5"/>
  </sheets>
  <definedNames>
    <definedName name="_xlnm._FilterDatabase" localSheetId="1" hidden="1">'Plan 2019-2021'!$A$2:$Z$91</definedName>
    <definedName name="_xlnm.Print_Area" localSheetId="1">'Plan 2019-2021'!$A$1:$Z$92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2" i="10" l="1"/>
  <c r="L12" i="10"/>
  <c r="I12" i="10"/>
  <c r="H12" i="10"/>
  <c r="G12" i="10"/>
  <c r="C12" i="10"/>
  <c r="M11" i="10"/>
  <c r="L11" i="10"/>
  <c r="I11" i="10"/>
  <c r="H11" i="10"/>
  <c r="G11" i="10"/>
  <c r="J11" i="10" s="1"/>
  <c r="C11" i="10"/>
  <c r="M10" i="10"/>
  <c r="L10" i="10"/>
  <c r="I10" i="10"/>
  <c r="H10" i="10"/>
  <c r="G10" i="10"/>
  <c r="J10" i="10" s="1"/>
  <c r="C10" i="10"/>
  <c r="M9" i="10"/>
  <c r="L9" i="10"/>
  <c r="I9" i="10"/>
  <c r="H9" i="10"/>
  <c r="G9" i="10"/>
  <c r="C9" i="10"/>
  <c r="M8" i="10"/>
  <c r="L8" i="10"/>
  <c r="I8" i="10"/>
  <c r="H8" i="10"/>
  <c r="G8" i="10"/>
  <c r="C8" i="10"/>
  <c r="M7" i="10"/>
  <c r="M13" i="10" s="1"/>
  <c r="L7" i="10"/>
  <c r="L13" i="10" s="1"/>
  <c r="I7" i="10"/>
  <c r="H7" i="10"/>
  <c r="H13" i="10" s="1"/>
  <c r="G7" i="10"/>
  <c r="J7" i="10" s="1"/>
  <c r="C7" i="10"/>
  <c r="C13" i="10" s="1"/>
  <c r="E21" i="5"/>
  <c r="D20" i="5"/>
  <c r="D13" i="5"/>
  <c r="S10" i="8"/>
  <c r="C10" i="8"/>
  <c r="U9" i="8"/>
  <c r="S9" i="8"/>
  <c r="E22" i="5" s="1"/>
  <c r="R9" i="8"/>
  <c r="E15" i="5" s="1"/>
  <c r="P9" i="8"/>
  <c r="O9" i="8"/>
  <c r="O10" i="8" s="1"/>
  <c r="N9" i="8"/>
  <c r="M9" i="8"/>
  <c r="L9" i="8"/>
  <c r="K9" i="8"/>
  <c r="K10" i="8" s="1"/>
  <c r="J9" i="8"/>
  <c r="I9" i="8"/>
  <c r="G9" i="8"/>
  <c r="D22" i="5" s="1"/>
  <c r="F9" i="8"/>
  <c r="D15" i="5" s="1"/>
  <c r="C15" i="5" s="1"/>
  <c r="E9" i="8"/>
  <c r="D8" i="5" s="1"/>
  <c r="C9" i="8"/>
  <c r="U8" i="8"/>
  <c r="S8" i="8"/>
  <c r="R8" i="8"/>
  <c r="E14" i="5" s="1"/>
  <c r="P8" i="8"/>
  <c r="O8" i="8"/>
  <c r="N8" i="8"/>
  <c r="M8" i="8"/>
  <c r="L8" i="8"/>
  <c r="K8" i="8"/>
  <c r="J8" i="8"/>
  <c r="I8" i="8"/>
  <c r="G8" i="8"/>
  <c r="D21" i="5" s="1"/>
  <c r="F8" i="8"/>
  <c r="D14" i="5" s="1"/>
  <c r="E8" i="8"/>
  <c r="D7" i="5" s="1"/>
  <c r="C8" i="8"/>
  <c r="U7" i="8"/>
  <c r="U10" i="8" s="1"/>
  <c r="S7" i="8"/>
  <c r="E20" i="5" s="1"/>
  <c r="R7" i="8"/>
  <c r="E13" i="5" s="1"/>
  <c r="P7" i="8"/>
  <c r="P10" i="8" s="1"/>
  <c r="O7" i="8"/>
  <c r="N7" i="8"/>
  <c r="M7" i="8"/>
  <c r="M10" i="8" s="1"/>
  <c r="L7" i="8"/>
  <c r="L10" i="8" s="1"/>
  <c r="K7" i="8"/>
  <c r="J7" i="8"/>
  <c r="I7" i="8"/>
  <c r="I10" i="8" s="1"/>
  <c r="G7" i="8"/>
  <c r="F7" i="8"/>
  <c r="E7" i="8"/>
  <c r="C7" i="8"/>
  <c r="T91" i="1"/>
  <c r="S91" i="1"/>
  <c r="Q91" i="1"/>
  <c r="P91" i="1"/>
  <c r="O91" i="1"/>
  <c r="N91" i="1"/>
  <c r="M91" i="1"/>
  <c r="L91" i="1"/>
  <c r="K91" i="1"/>
  <c r="J91" i="1"/>
  <c r="H91" i="1"/>
  <c r="G91" i="1"/>
  <c r="F91" i="1"/>
  <c r="D91" i="1"/>
  <c r="U90" i="1"/>
  <c r="E90" i="1" s="1"/>
  <c r="R90" i="1"/>
  <c r="I90" i="1"/>
  <c r="U89" i="1"/>
  <c r="R89" i="1"/>
  <c r="R87" i="1"/>
  <c r="U87" i="1" s="1"/>
  <c r="I87" i="1"/>
  <c r="E87" i="1"/>
  <c r="R86" i="1"/>
  <c r="U86" i="1" s="1"/>
  <c r="E86" i="1" s="1"/>
  <c r="I86" i="1"/>
  <c r="R85" i="1"/>
  <c r="U85" i="1" s="1"/>
  <c r="I85" i="1"/>
  <c r="E85" i="1" s="1"/>
  <c r="R84" i="1"/>
  <c r="U84" i="1" s="1"/>
  <c r="I84" i="1"/>
  <c r="E84" i="1" s="1"/>
  <c r="R83" i="1"/>
  <c r="U83" i="1" s="1"/>
  <c r="I83" i="1"/>
  <c r="E83" i="1"/>
  <c r="R82" i="1"/>
  <c r="U82" i="1" s="1"/>
  <c r="E82" i="1" s="1"/>
  <c r="I82" i="1"/>
  <c r="R81" i="1"/>
  <c r="U81" i="1" s="1"/>
  <c r="I81" i="1"/>
  <c r="E81" i="1" s="1"/>
  <c r="R80" i="1"/>
  <c r="U80" i="1" s="1"/>
  <c r="I80" i="1"/>
  <c r="E80" i="1" s="1"/>
  <c r="R79" i="1"/>
  <c r="U79" i="1" s="1"/>
  <c r="I79" i="1"/>
  <c r="E79" i="1"/>
  <c r="R78" i="1"/>
  <c r="U78" i="1" s="1"/>
  <c r="E78" i="1" s="1"/>
  <c r="I78" i="1"/>
  <c r="R77" i="1"/>
  <c r="U77" i="1" s="1"/>
  <c r="I77" i="1"/>
  <c r="E77" i="1" s="1"/>
  <c r="R76" i="1"/>
  <c r="U76" i="1" s="1"/>
  <c r="I76" i="1"/>
  <c r="E76" i="1" s="1"/>
  <c r="R75" i="1"/>
  <c r="U75" i="1" s="1"/>
  <c r="I75" i="1"/>
  <c r="E75" i="1"/>
  <c r="R74" i="1"/>
  <c r="U74" i="1" s="1"/>
  <c r="E74" i="1" s="1"/>
  <c r="I74" i="1"/>
  <c r="R73" i="1"/>
  <c r="U73" i="1" s="1"/>
  <c r="I73" i="1"/>
  <c r="E73" i="1" s="1"/>
  <c r="R72" i="1"/>
  <c r="U72" i="1" s="1"/>
  <c r="I72" i="1"/>
  <c r="E72" i="1" s="1"/>
  <c r="R71" i="1"/>
  <c r="U71" i="1" s="1"/>
  <c r="I71" i="1"/>
  <c r="E71" i="1"/>
  <c r="R70" i="1"/>
  <c r="I70" i="1"/>
  <c r="R69" i="1"/>
  <c r="U69" i="1" s="1"/>
  <c r="I69" i="1"/>
  <c r="E69" i="1" s="1"/>
  <c r="R68" i="1"/>
  <c r="U68" i="1" s="1"/>
  <c r="I68" i="1"/>
  <c r="E68" i="1" s="1"/>
  <c r="R67" i="1"/>
  <c r="U67" i="1" s="1"/>
  <c r="I67" i="1"/>
  <c r="E67" i="1"/>
  <c r="R66" i="1"/>
  <c r="U66" i="1" s="1"/>
  <c r="E66" i="1" s="1"/>
  <c r="I66" i="1"/>
  <c r="R65" i="1"/>
  <c r="U65" i="1" s="1"/>
  <c r="I65" i="1"/>
  <c r="E65" i="1" s="1"/>
  <c r="R64" i="1"/>
  <c r="U64" i="1" s="1"/>
  <c r="I64" i="1"/>
  <c r="E64" i="1" s="1"/>
  <c r="R63" i="1"/>
  <c r="U63" i="1" s="1"/>
  <c r="I63" i="1"/>
  <c r="E63" i="1"/>
  <c r="R62" i="1"/>
  <c r="U62" i="1" s="1"/>
  <c r="E62" i="1" s="1"/>
  <c r="I62" i="1"/>
  <c r="R61" i="1"/>
  <c r="U61" i="1" s="1"/>
  <c r="I61" i="1"/>
  <c r="E61" i="1" s="1"/>
  <c r="R60" i="1"/>
  <c r="U60" i="1" s="1"/>
  <c r="I60" i="1"/>
  <c r="E60" i="1" s="1"/>
  <c r="R59" i="1"/>
  <c r="U59" i="1" s="1"/>
  <c r="I59" i="1"/>
  <c r="E59" i="1"/>
  <c r="R58" i="1"/>
  <c r="U58" i="1" s="1"/>
  <c r="E58" i="1" s="1"/>
  <c r="I58" i="1"/>
  <c r="R57" i="1"/>
  <c r="U57" i="1" s="1"/>
  <c r="I57" i="1"/>
  <c r="E57" i="1" s="1"/>
  <c r="R56" i="1"/>
  <c r="U56" i="1" s="1"/>
  <c r="I56" i="1"/>
  <c r="E56" i="1" s="1"/>
  <c r="R55" i="1"/>
  <c r="U55" i="1" s="1"/>
  <c r="I55" i="1"/>
  <c r="E55" i="1"/>
  <c r="R54" i="1"/>
  <c r="U54" i="1" s="1"/>
  <c r="E54" i="1" s="1"/>
  <c r="I54" i="1"/>
  <c r="R53" i="1"/>
  <c r="U53" i="1" s="1"/>
  <c r="I53" i="1"/>
  <c r="E53" i="1" s="1"/>
  <c r="R52" i="1"/>
  <c r="U52" i="1" s="1"/>
  <c r="I52" i="1"/>
  <c r="E52" i="1" s="1"/>
  <c r="R51" i="1"/>
  <c r="U51" i="1" s="1"/>
  <c r="I51" i="1"/>
  <c r="E51" i="1"/>
  <c r="R50" i="1"/>
  <c r="U50" i="1" s="1"/>
  <c r="E50" i="1" s="1"/>
  <c r="I50" i="1"/>
  <c r="R49" i="1"/>
  <c r="U49" i="1" s="1"/>
  <c r="I49" i="1"/>
  <c r="E49" i="1" s="1"/>
  <c r="R48" i="1"/>
  <c r="U48" i="1" s="1"/>
  <c r="I48" i="1"/>
  <c r="E48" i="1" s="1"/>
  <c r="R47" i="1"/>
  <c r="U47" i="1" s="1"/>
  <c r="I47" i="1"/>
  <c r="E47" i="1"/>
  <c r="R46" i="1"/>
  <c r="U46" i="1" s="1"/>
  <c r="E46" i="1" s="1"/>
  <c r="I46" i="1"/>
  <c r="R45" i="1"/>
  <c r="U45" i="1" s="1"/>
  <c r="I45" i="1"/>
  <c r="E45" i="1" s="1"/>
  <c r="R44" i="1"/>
  <c r="U44" i="1" s="1"/>
  <c r="I44" i="1"/>
  <c r="E44" i="1" s="1"/>
  <c r="R43" i="1"/>
  <c r="U43" i="1" s="1"/>
  <c r="I43" i="1"/>
  <c r="E43" i="1"/>
  <c r="R42" i="1"/>
  <c r="U42" i="1" s="1"/>
  <c r="E42" i="1" s="1"/>
  <c r="I42" i="1"/>
  <c r="R41" i="1"/>
  <c r="U41" i="1" s="1"/>
  <c r="I41" i="1"/>
  <c r="E41" i="1" s="1"/>
  <c r="R40" i="1"/>
  <c r="U40" i="1" s="1"/>
  <c r="I40" i="1"/>
  <c r="E40" i="1" s="1"/>
  <c r="R39" i="1"/>
  <c r="I39" i="1"/>
  <c r="R38" i="1"/>
  <c r="U38" i="1" s="1"/>
  <c r="E38" i="1" s="1"/>
  <c r="I38" i="1"/>
  <c r="R37" i="1"/>
  <c r="U37" i="1" s="1"/>
  <c r="I37" i="1"/>
  <c r="E37" i="1" s="1"/>
  <c r="R36" i="1"/>
  <c r="U36" i="1" s="1"/>
  <c r="I36" i="1"/>
  <c r="E36" i="1" s="1"/>
  <c r="R35" i="1"/>
  <c r="U35" i="1" s="1"/>
  <c r="I35" i="1"/>
  <c r="E35" i="1"/>
  <c r="R34" i="1"/>
  <c r="U34" i="1" s="1"/>
  <c r="E34" i="1" s="1"/>
  <c r="I34" i="1"/>
  <c r="R33" i="1"/>
  <c r="U33" i="1" s="1"/>
  <c r="I33" i="1"/>
  <c r="E33" i="1" s="1"/>
  <c r="R32" i="1"/>
  <c r="U32" i="1" s="1"/>
  <c r="I32" i="1"/>
  <c r="E32" i="1" s="1"/>
  <c r="R31" i="1"/>
  <c r="U31" i="1" s="1"/>
  <c r="I31" i="1"/>
  <c r="E31" i="1" s="1"/>
  <c r="R30" i="1"/>
  <c r="U30" i="1" s="1"/>
  <c r="I30" i="1"/>
  <c r="E30" i="1" s="1"/>
  <c r="R29" i="1"/>
  <c r="Q8" i="8" s="1"/>
  <c r="E7" i="5" s="1"/>
  <c r="I29" i="1"/>
  <c r="H8" i="8" s="1"/>
  <c r="R28" i="1"/>
  <c r="U28" i="1" s="1"/>
  <c r="I28" i="1"/>
  <c r="E28" i="1" s="1"/>
  <c r="R27" i="1"/>
  <c r="U27" i="1" s="1"/>
  <c r="I27" i="1"/>
  <c r="E27" i="1" s="1"/>
  <c r="R26" i="1"/>
  <c r="U26" i="1" s="1"/>
  <c r="I26" i="1"/>
  <c r="E26" i="1" s="1"/>
  <c r="R25" i="1"/>
  <c r="U25" i="1" s="1"/>
  <c r="I25" i="1"/>
  <c r="E25" i="1" s="1"/>
  <c r="R24" i="1"/>
  <c r="U24" i="1" s="1"/>
  <c r="I24" i="1"/>
  <c r="E24" i="1" s="1"/>
  <c r="R23" i="1"/>
  <c r="U23" i="1" s="1"/>
  <c r="I23" i="1"/>
  <c r="E23" i="1" s="1"/>
  <c r="R22" i="1"/>
  <c r="U22" i="1" s="1"/>
  <c r="I22" i="1"/>
  <c r="E22" i="1" s="1"/>
  <c r="R21" i="1"/>
  <c r="I21" i="1"/>
  <c r="R20" i="1"/>
  <c r="U20" i="1" s="1"/>
  <c r="I20" i="1"/>
  <c r="E20" i="1" s="1"/>
  <c r="R19" i="1"/>
  <c r="U19" i="1" s="1"/>
  <c r="I19" i="1"/>
  <c r="E19" i="1" s="1"/>
  <c r="R18" i="1"/>
  <c r="U18" i="1" s="1"/>
  <c r="I18" i="1"/>
  <c r="E18" i="1" s="1"/>
  <c r="R17" i="1"/>
  <c r="U17" i="1" s="1"/>
  <c r="I17" i="1"/>
  <c r="E17" i="1" s="1"/>
  <c r="R16" i="1"/>
  <c r="U16" i="1" s="1"/>
  <c r="I16" i="1"/>
  <c r="E16" i="1" s="1"/>
  <c r="R15" i="1"/>
  <c r="I15" i="1"/>
  <c r="R14" i="1"/>
  <c r="U14" i="1" s="1"/>
  <c r="I14" i="1"/>
  <c r="E14" i="1" s="1"/>
  <c r="R13" i="1"/>
  <c r="U13" i="1" s="1"/>
  <c r="I13" i="1"/>
  <c r="E13" i="1" s="1"/>
  <c r="R12" i="1"/>
  <c r="U12" i="1" s="1"/>
  <c r="I12" i="1"/>
  <c r="E12" i="1" s="1"/>
  <c r="R11" i="1"/>
  <c r="U11" i="1" s="1"/>
  <c r="I11" i="1"/>
  <c r="E11" i="1" s="1"/>
  <c r="R10" i="1"/>
  <c r="U10" i="1" s="1"/>
  <c r="I10" i="1"/>
  <c r="E10" i="1" s="1"/>
  <c r="R9" i="1"/>
  <c r="I9" i="1"/>
  <c r="R8" i="1"/>
  <c r="I8" i="1"/>
  <c r="R7" i="1"/>
  <c r="I7" i="1"/>
  <c r="I91" i="1" s="1"/>
  <c r="E9" i="1" l="1"/>
  <c r="E12" i="10" s="1"/>
  <c r="H7" i="8"/>
  <c r="C14" i="5"/>
  <c r="R91" i="1"/>
  <c r="K9" i="10"/>
  <c r="N9" i="10" s="1"/>
  <c r="K11" i="10"/>
  <c r="N11" i="10" s="1"/>
  <c r="K12" i="10"/>
  <c r="N12" i="10" s="1"/>
  <c r="K10" i="10"/>
  <c r="N10" i="10" s="1"/>
  <c r="K7" i="10"/>
  <c r="E10" i="8"/>
  <c r="Q7" i="8"/>
  <c r="C21" i="5"/>
  <c r="C22" i="5"/>
  <c r="D16" i="5"/>
  <c r="C13" i="5"/>
  <c r="C16" i="5" s="1"/>
  <c r="U7" i="1"/>
  <c r="U8" i="1"/>
  <c r="E8" i="1" s="1"/>
  <c r="U9" i="1"/>
  <c r="U15" i="1"/>
  <c r="E15" i="1" s="1"/>
  <c r="U21" i="1"/>
  <c r="E21" i="1" s="1"/>
  <c r="E7" i="10" s="1"/>
  <c r="U29" i="1"/>
  <c r="T8" i="8" s="1"/>
  <c r="K8" i="10"/>
  <c r="N8" i="10" s="1"/>
  <c r="U39" i="1"/>
  <c r="E39" i="1" s="1"/>
  <c r="E8" i="10" s="1"/>
  <c r="H9" i="8"/>
  <c r="F10" i="8"/>
  <c r="J10" i="8"/>
  <c r="N10" i="8"/>
  <c r="E16" i="5"/>
  <c r="G10" i="8"/>
  <c r="D6" i="5"/>
  <c r="Q9" i="8"/>
  <c r="E8" i="5" s="1"/>
  <c r="C8" i="5" s="1"/>
  <c r="U70" i="1"/>
  <c r="E23" i="5"/>
  <c r="C7" i="5"/>
  <c r="D23" i="5"/>
  <c r="C20" i="5"/>
  <c r="D12" i="10"/>
  <c r="D11" i="10"/>
  <c r="D10" i="10"/>
  <c r="D9" i="10"/>
  <c r="D8" i="10"/>
  <c r="D7" i="10"/>
  <c r="D13" i="10" s="1"/>
  <c r="I13" i="10"/>
  <c r="J9" i="10"/>
  <c r="J8" i="10"/>
  <c r="J12" i="10"/>
  <c r="G13" i="10"/>
  <c r="J13" i="10" s="1"/>
  <c r="R10" i="8"/>
  <c r="E10" i="10" l="1"/>
  <c r="E29" i="1"/>
  <c r="D8" i="8" s="1"/>
  <c r="U91" i="1"/>
  <c r="T7" i="8"/>
  <c r="C23" i="5"/>
  <c r="E7" i="1"/>
  <c r="E6" i="5"/>
  <c r="E9" i="5" s="1"/>
  <c r="E25" i="5" s="1"/>
  <c r="Q10" i="8"/>
  <c r="N7" i="10"/>
  <c r="K13" i="10"/>
  <c r="N13" i="10" s="1"/>
  <c r="T9" i="8"/>
  <c r="E70" i="1"/>
  <c r="D9" i="8" s="1"/>
  <c r="D9" i="5"/>
  <c r="D25" i="5" s="1"/>
  <c r="H10" i="8"/>
  <c r="E11" i="10" l="1"/>
  <c r="C6" i="5"/>
  <c r="C9" i="5" s="1"/>
  <c r="C25" i="5" s="1"/>
  <c r="T10" i="8"/>
  <c r="E91" i="1"/>
  <c r="E9" i="10"/>
  <c r="D7" i="8"/>
  <c r="D10" i="8" s="1"/>
  <c r="E13" i="10" l="1"/>
  <c r="F7" i="10" l="1"/>
  <c r="F8" i="10"/>
  <c r="F12" i="10"/>
  <c r="F10" i="10"/>
  <c r="F11" i="10"/>
  <c r="F9" i="10"/>
  <c r="F13" i="10" l="1"/>
</calcChain>
</file>

<file path=xl/sharedStrings.xml><?xml version="1.0" encoding="utf-8"?>
<sst xmlns="http://schemas.openxmlformats.org/spreadsheetml/2006/main" count="761" uniqueCount="321">
  <si>
    <t>Finansiranje iz ostalih izvora</t>
  </si>
  <si>
    <t>god. I</t>
  </si>
  <si>
    <t>god. II</t>
  </si>
  <si>
    <t>god. III</t>
  </si>
  <si>
    <t>ukupno (I+II+III)</t>
  </si>
  <si>
    <t>Kredit</t>
  </si>
  <si>
    <t>Ostalo</t>
  </si>
  <si>
    <t>Ukupni orijent. izdaci (do završetka projekta)</t>
  </si>
  <si>
    <t>Ukupni predviđeni izdaci  (za III godine)</t>
  </si>
  <si>
    <t>Nosioci implementacije</t>
  </si>
  <si>
    <t>Oznaka sektora</t>
  </si>
  <si>
    <t>ES</t>
  </si>
  <si>
    <t xml:space="preserve">Sektor </t>
  </si>
  <si>
    <t>Ekonomski sektor</t>
  </si>
  <si>
    <t>Društveni sektor</t>
  </si>
  <si>
    <t>U K U P N O</t>
  </si>
  <si>
    <t>Napomena: Podaci u tabeli "Rekapitulacija" računaju se ispravno ukoliko su u pomoćnu kolonu "Plana Implementacije" pravilno unešene oznake sektora (na sljedeći način: ES, DS, SO).</t>
  </si>
  <si>
    <t>U K U P N O:</t>
  </si>
  <si>
    <t>Pregled po godinama</t>
  </si>
  <si>
    <t>Ukupno</t>
  </si>
  <si>
    <t>Ukupno I god.</t>
  </si>
  <si>
    <t>Ukupno II god.</t>
  </si>
  <si>
    <t>Ukupno III god.</t>
  </si>
  <si>
    <t>Entitet Kanton</t>
  </si>
  <si>
    <t>Država</t>
  </si>
  <si>
    <t>Javna poduzeca</t>
  </si>
  <si>
    <t>Privatni izvori</t>
  </si>
  <si>
    <t>IPA</t>
  </si>
  <si>
    <t>Donatori</t>
  </si>
  <si>
    <t>Pregled ostalih izvora po godinama</t>
  </si>
  <si>
    <t>5=9+21</t>
  </si>
  <si>
    <t>9=6+7+8</t>
  </si>
  <si>
    <t>21=18+19+20</t>
  </si>
  <si>
    <t>REKAPITULACIJA  PO SEKTORIMA (Plan Implementacije I + II + III god.)</t>
  </si>
  <si>
    <t>Rekapitulacija po godinama (Plan Implementacije I + II + III god.)</t>
  </si>
  <si>
    <t>Finansiranje iz budžeta JLS</t>
  </si>
  <si>
    <t>Sektor okoliša / zaštite životne sredine</t>
  </si>
  <si>
    <t>U K U P N O  (I + II + III)</t>
  </si>
  <si>
    <t>FORMULE NE TREBA BRISATI ILI PODATKE RUČNO UNOSITI U POLJA PREDVIĐENA ZA FORMULE !</t>
  </si>
  <si>
    <t>VAŽNE NAPOMENE !</t>
  </si>
  <si>
    <r>
      <t>Tabela "Plan 20</t>
    </r>
    <r>
      <rPr>
        <b/>
        <sz val="11"/>
        <color rgb="FFFF0000"/>
        <rFont val="Calibri"/>
        <family val="2"/>
        <scheme val="minor"/>
      </rPr>
      <t>xx</t>
    </r>
    <r>
      <rPr>
        <b/>
        <sz val="11"/>
        <rFont val="Calibri"/>
        <family val="2"/>
        <scheme val="minor"/>
      </rPr>
      <t xml:space="preserve"> - 20</t>
    </r>
    <r>
      <rPr>
        <b/>
        <sz val="11"/>
        <color rgb="FFFF0000"/>
        <rFont val="Calibri"/>
        <family val="2"/>
        <scheme val="minor"/>
      </rPr>
      <t>xx</t>
    </r>
    <r>
      <rPr>
        <b/>
        <sz val="11"/>
        <rFont val="Calibri"/>
        <family val="2"/>
        <scheme val="minor"/>
      </rPr>
      <t>":</t>
    </r>
  </si>
  <si>
    <r>
      <t>Nakon što se u tabelu "Plan 20</t>
    </r>
    <r>
      <rPr>
        <sz val="12"/>
        <color rgb="FFFF0000"/>
        <rFont val="Calibri"/>
        <family val="2"/>
        <scheme val="minor"/>
      </rPr>
      <t>xx</t>
    </r>
    <r>
      <rPr>
        <sz val="12"/>
        <rFont val="Calibri"/>
        <family val="2"/>
        <scheme val="minor"/>
      </rPr>
      <t>-20</t>
    </r>
    <r>
      <rPr>
        <sz val="12"/>
        <color rgb="FFFF0000"/>
        <rFont val="Calibri"/>
        <family val="2"/>
        <scheme val="minor"/>
      </rPr>
      <t>xx</t>
    </r>
    <r>
      <rPr>
        <sz val="12"/>
        <rFont val="Calibri"/>
        <family val="2"/>
        <scheme val="minor"/>
      </rPr>
      <t>" unesu novi redovi potrebno je u kolone 5, 9, 19, 21 (označene plavom bojom) kopirati relevantne formule za računanje zbira (</t>
    </r>
    <r>
      <rPr>
        <i/>
        <sz val="12"/>
        <rFont val="Calibri"/>
        <family val="2"/>
        <scheme val="minor"/>
      </rPr>
      <t>pozicioniranjem mišem na polje koje sadrži formulu koja se želi kopirati + Ctrl C te kopiranje u željeno polje + Ctrl V</t>
    </r>
    <r>
      <rPr>
        <sz val="12"/>
        <rFont val="Calibri"/>
        <family val="2"/>
        <scheme val="minor"/>
      </rPr>
      <t>).</t>
    </r>
  </si>
  <si>
    <t>18=Zbir 10-17</t>
  </si>
  <si>
    <t>Struktura ostalih izvora za I.god.</t>
  </si>
  <si>
    <t>Projekat / mjera (vrijeme trajanja)</t>
  </si>
  <si>
    <t>Ukupni ishodi</t>
  </si>
  <si>
    <t>Veza sa strateškim i sektorskim ciljem/ ciljevima</t>
  </si>
  <si>
    <t>Godina početka impl. i A-E klasifikacija</t>
  </si>
  <si>
    <t>Broj projekata</t>
  </si>
  <si>
    <t>Vrsta</t>
  </si>
  <si>
    <t>Projekti</t>
  </si>
  <si>
    <t>% od  svih</t>
  </si>
  <si>
    <t>Vrijednost</t>
  </si>
  <si>
    <t>% od  ukupno</t>
  </si>
  <si>
    <r>
      <t xml:space="preserve">REKAPITULACIJA PO </t>
    </r>
    <r>
      <rPr>
        <b/>
        <sz val="11"/>
        <color rgb="FFFF0000"/>
        <rFont val="Arial"/>
        <family val="2"/>
      </rPr>
      <t xml:space="preserve">IZVORIMA FINANSIRANJA </t>
    </r>
    <r>
      <rPr>
        <b/>
        <sz val="11"/>
        <rFont val="Arial"/>
        <family val="2"/>
      </rPr>
      <t xml:space="preserve"> (Plan Implementacije I + II + III god.)</t>
    </r>
  </si>
  <si>
    <t>Projekti koji se u potpunosti finansiraju iz budzeta JLS.</t>
  </si>
  <si>
    <r>
      <t>Da bi se kumulativni podaci u pomoćnim tabelama "Ukupno po sektorima", "Ukupno po godinama" i "Ukupno po A-E klasifikaciji " ispravno prikazali (ili izračunali) potrebno je da se u tabelu "Plan 20</t>
    </r>
    <r>
      <rPr>
        <sz val="12"/>
        <color rgb="FFFF0000"/>
        <rFont val="Calibri"/>
        <family val="2"/>
        <scheme val="minor"/>
      </rPr>
      <t>xx</t>
    </r>
    <r>
      <rPr>
        <sz val="12"/>
        <rFont val="Calibri"/>
        <family val="2"/>
        <scheme val="minor"/>
      </rPr>
      <t>-20</t>
    </r>
    <r>
      <rPr>
        <sz val="12"/>
        <color rgb="FFFF0000"/>
        <rFont val="Calibri"/>
        <family val="2"/>
        <scheme val="minor"/>
      </rPr>
      <t>xx</t>
    </r>
    <r>
      <rPr>
        <sz val="12"/>
        <rFont val="Calibri"/>
        <family val="2"/>
        <scheme val="minor"/>
      </rPr>
      <t>" unesu odgovarajuće oznake sektora (</t>
    </r>
    <r>
      <rPr>
        <i/>
        <sz val="12"/>
        <rFont val="Calibri"/>
        <family val="2"/>
        <scheme val="minor"/>
      </rPr>
      <t>na sljedeći način: ES, DS, SO</t>
    </r>
    <r>
      <rPr>
        <sz val="12"/>
        <rFont val="Calibri"/>
        <family val="2"/>
        <scheme val="minor"/>
      </rPr>
      <t>), oznake godina i oznake A-E klasifikacije.</t>
    </r>
  </si>
  <si>
    <r>
      <t>Kako bi se osiguralo da se formule u pomoćnim tabelama ne poremete ili slučajno obrišu ove tabele su zaštičene ("</t>
    </r>
    <r>
      <rPr>
        <i/>
        <sz val="12"/>
        <rFont val="Calibri"/>
        <family val="2"/>
        <scheme val="minor"/>
      </rPr>
      <t>zaključane"</t>
    </r>
    <r>
      <rPr>
        <sz val="12"/>
        <rFont val="Calibri"/>
        <family val="2"/>
        <scheme val="minor"/>
      </rPr>
      <t>). U slučaju potrebe za izmjenama možete kontaktirati terensku kancelariju ILDP projekta.</t>
    </r>
  </si>
  <si>
    <r>
      <rPr>
        <sz val="9"/>
        <color rgb="FFFF0000"/>
        <rFont val="Calibri"/>
        <family val="2"/>
        <scheme val="minor"/>
      </rPr>
      <t>A</t>
    </r>
    <r>
      <rPr>
        <sz val="9"/>
        <color theme="1"/>
        <rFont val="Calibri"/>
        <family val="2"/>
        <charset val="238"/>
        <scheme val="minor"/>
      </rPr>
      <t>-projekti za koje nema ideje od kuda bi se mogli finansirati;</t>
    </r>
  </si>
  <si>
    <r>
      <rPr>
        <sz val="9"/>
        <color rgb="FFFF0000"/>
        <rFont val="Calibri"/>
        <family val="2"/>
        <scheme val="minor"/>
      </rPr>
      <t>B-</t>
    </r>
    <r>
      <rPr>
        <sz val="9"/>
        <color theme="1"/>
        <rFont val="Calibri"/>
        <family val="2"/>
        <charset val="238"/>
        <scheme val="minor"/>
      </rPr>
      <t>projekti za koje ima ideje ko bi mogao biti donator ali nije napravljen projektni prijedlog i nije aplicirano;</t>
    </r>
  </si>
  <si>
    <r>
      <rPr>
        <sz val="9"/>
        <color rgb="FFFF0000"/>
        <rFont val="Calibri"/>
        <family val="2"/>
        <scheme val="minor"/>
      </rPr>
      <t>C</t>
    </r>
    <r>
      <rPr>
        <sz val="9"/>
        <color theme="1"/>
        <rFont val="Calibri"/>
        <family val="2"/>
        <charset val="238"/>
        <scheme val="minor"/>
      </rPr>
      <t>-projekti za koje ima ideja ko bi mogao biti donator, za koje je napravljen projektni prijedlog  i aplicirano je ali nema povratne informacije;</t>
    </r>
  </si>
  <si>
    <r>
      <rPr>
        <sz val="9"/>
        <color rgb="FFFF0000"/>
        <rFont val="Calibri"/>
        <family val="2"/>
        <scheme val="minor"/>
      </rPr>
      <t>D</t>
    </r>
    <r>
      <rPr>
        <sz val="9"/>
        <color theme="1"/>
        <rFont val="Calibri"/>
        <family val="2"/>
        <charset val="238"/>
        <scheme val="minor"/>
      </rPr>
      <t>-projekti za koje ima ideja ko bi mogao biti donator, za koje je napravljen projektni prijedlog i aplicirano je te je dobivena povratna informacija o finansiranju;</t>
    </r>
  </si>
  <si>
    <r>
      <rPr>
        <sz val="9"/>
        <color rgb="FFFF0000"/>
        <rFont val="Calibri"/>
        <family val="2"/>
        <scheme val="minor"/>
      </rPr>
      <t>E</t>
    </r>
    <r>
      <rPr>
        <sz val="9"/>
        <color theme="1"/>
        <rFont val="Calibri"/>
        <family val="2"/>
        <charset val="238"/>
        <scheme val="minor"/>
      </rPr>
      <t>-projekti za koje je u pisanoj formi potvrđeno finansiranje i osigurana sredstva.</t>
    </r>
  </si>
  <si>
    <t>Napomena: Podaci u tabeli "Rekapitulacija" računaju se ispravno ukoliko su u pomoćnu kolonu "Plana Implementacije" pravilno unešene godine te oznake "A-E" klasifikacije, npr. "2015 (D)". Za projekte koji se u cijelosti finsiraju iz budzeta unosi se samo godina početka projekta a ne unosi se oznaka "A-E" klasifikacije.</t>
  </si>
  <si>
    <t>Sektor okoliša /zaštite životne sredine</t>
  </si>
  <si>
    <t>Svi grafikoni iz pomoćnih tabela mogu se kopirati (copy/paste metodom) u ostale dokumente pripremljene u MS Word-u, Power point-u ili Excelu.</t>
  </si>
  <si>
    <t>Kopiranje grafikona iz pomoćnih tabela u ostale dokumente</t>
  </si>
  <si>
    <t>Pomoćne tabele</t>
  </si>
  <si>
    <r>
      <rPr>
        <b/>
        <sz val="10.5"/>
        <rFont val="Calibri"/>
        <family val="2"/>
        <scheme val="minor"/>
      </rPr>
      <t>A-</t>
    </r>
    <r>
      <rPr>
        <sz val="10.5"/>
        <rFont val="Calibri"/>
        <family val="2"/>
        <scheme val="minor"/>
      </rPr>
      <t xml:space="preserve"> projekti za koje nema ideje od kuda bi se mogli finansirati;</t>
    </r>
  </si>
  <si>
    <r>
      <rPr>
        <b/>
        <sz val="10.5"/>
        <rFont val="Calibri"/>
        <family val="2"/>
        <scheme val="minor"/>
      </rPr>
      <t>B</t>
    </r>
    <r>
      <rPr>
        <sz val="10.5"/>
        <rFont val="Calibri"/>
        <family val="2"/>
        <scheme val="minor"/>
      </rPr>
      <t>- projekti za koje ima ideje ko bi mogao biti donator ali nije napravljen projektni prijedlog i nije aplicirano;</t>
    </r>
  </si>
  <si>
    <r>
      <rPr>
        <b/>
        <sz val="10.5"/>
        <rFont val="Calibri"/>
        <family val="2"/>
        <scheme val="minor"/>
      </rPr>
      <t>C</t>
    </r>
    <r>
      <rPr>
        <sz val="10.5"/>
        <rFont val="Calibri"/>
        <family val="2"/>
        <scheme val="minor"/>
      </rPr>
      <t>-projekti za koje ima ideja ko bi mogao biti donator i za koje je napravljen projektni prijedlog i aplicirano je ali nema nikakve povratne informacije;</t>
    </r>
  </si>
  <si>
    <r>
      <rPr>
        <b/>
        <sz val="10.5"/>
        <rFont val="Calibri"/>
        <family val="2"/>
        <scheme val="minor"/>
      </rPr>
      <t>D</t>
    </r>
    <r>
      <rPr>
        <sz val="10.5"/>
        <rFont val="Calibri"/>
        <family val="2"/>
        <scheme val="minor"/>
      </rPr>
      <t>- projekti za koje ima ideja ko bi mogao biti donator i za koje je napravljen projektni prijedlog i aplicirano je te je dobijena potvrdna povratna informacija o finansiranju;</t>
    </r>
  </si>
  <si>
    <r>
      <rPr>
        <b/>
        <sz val="10.5"/>
        <rFont val="Calibri"/>
        <family val="2"/>
        <scheme val="minor"/>
      </rPr>
      <t>E</t>
    </r>
    <r>
      <rPr>
        <sz val="10.5"/>
        <rFont val="Calibri"/>
        <family val="2"/>
        <scheme val="minor"/>
      </rPr>
      <t xml:space="preserve"> - projekti za koje je u pisanoj formi potvrđeno finansiranje i osigurana sredstva;</t>
    </r>
  </si>
  <si>
    <t xml:space="preserve">KLASIFIKACIJA PROJEKATA </t>
  </si>
  <si>
    <t>(koji su predviđeni za finansiranje dijelom ili u potpunosti iz eksternih izvora)</t>
  </si>
  <si>
    <t>DS</t>
  </si>
  <si>
    <r>
      <t>Ukoliko je broj redova (za projekte i mjere) nedovoljan u tabeli "Plan 20</t>
    </r>
    <r>
      <rPr>
        <sz val="12"/>
        <color rgb="FFFF0000"/>
        <rFont val="Calibri"/>
        <family val="2"/>
        <scheme val="minor"/>
      </rPr>
      <t>xx</t>
    </r>
    <r>
      <rPr>
        <sz val="12"/>
        <rFont val="Calibri"/>
        <family val="2"/>
        <scheme val="minor"/>
      </rPr>
      <t>-20</t>
    </r>
    <r>
      <rPr>
        <sz val="12"/>
        <color rgb="FFFF0000"/>
        <rFont val="Calibri"/>
        <family val="2"/>
        <scheme val="minor"/>
      </rPr>
      <t>xx</t>
    </r>
    <r>
      <rPr>
        <sz val="12"/>
        <rFont val="Calibri"/>
        <family val="2"/>
        <scheme val="minor"/>
      </rPr>
      <t>", željeni broj novih redova se unosi (</t>
    </r>
    <r>
      <rPr>
        <i/>
        <sz val="12"/>
        <rFont val="Calibri"/>
        <family val="2"/>
        <scheme val="minor"/>
      </rPr>
      <t>"Insert"</t>
    </r>
    <r>
      <rPr>
        <sz val="12"/>
        <rFont val="Calibri"/>
        <family val="2"/>
        <scheme val="minor"/>
      </rPr>
      <t>) tako što se pozicionira na pretposljednji red u tabeli (označen sivom bojom) te se unesu novi redovi  (</t>
    </r>
    <r>
      <rPr>
        <i/>
        <sz val="12"/>
        <rFont val="Calibri"/>
        <family val="2"/>
        <scheme val="minor"/>
      </rPr>
      <t>desni klik mišem + insert</t>
    </r>
    <r>
      <rPr>
        <sz val="12"/>
        <rFont val="Calibri"/>
        <family val="2"/>
        <scheme val="minor"/>
      </rPr>
      <t>). Unošenjem novih redova na ovaj način se osigurava "veza" tabele "Plan 20</t>
    </r>
    <r>
      <rPr>
        <sz val="12"/>
        <color rgb="FFFF0000"/>
        <rFont val="Calibri"/>
        <family val="2"/>
        <scheme val="minor"/>
      </rPr>
      <t>xx</t>
    </r>
    <r>
      <rPr>
        <sz val="12"/>
        <rFont val="Calibri"/>
        <family val="2"/>
        <scheme val="minor"/>
      </rPr>
      <t>-20</t>
    </r>
    <r>
      <rPr>
        <sz val="12"/>
        <color rgb="FFFF0000"/>
        <rFont val="Calibri"/>
        <family val="2"/>
        <scheme val="minor"/>
      </rPr>
      <t>xx</t>
    </r>
    <r>
      <rPr>
        <sz val="12"/>
        <rFont val="Calibri"/>
        <family val="2"/>
        <scheme val="minor"/>
      </rPr>
      <t>" i pomoćnih tabela "Ukupno po sektorima" i "Ukupno po godinama" te omogućava ispravan pregled kumulativnih podataka u pomoćnim tabelama.</t>
    </r>
  </si>
  <si>
    <t>Veza sa budžetom i/ili oznaka eksternog izvora finansiranja</t>
  </si>
  <si>
    <t>Opštinsko odjeljenje/služba odgovorno za praćenje</t>
  </si>
  <si>
    <t>SC1/SEC1.1</t>
  </si>
  <si>
    <t>SC1/SEC1.2</t>
  </si>
  <si>
    <t>SC2/SEC2.1</t>
  </si>
  <si>
    <t>SC2/SEC2.2</t>
  </si>
  <si>
    <t>SC2/SEC2.3</t>
  </si>
  <si>
    <t>SC3/SEC3.1</t>
  </si>
  <si>
    <t>SC3/SEC3.2</t>
  </si>
  <si>
    <t>SC2/SEC2.4</t>
  </si>
  <si>
    <t>SC3/SEC3.3</t>
  </si>
  <si>
    <t>2020 (C)</t>
  </si>
  <si>
    <t>2019 (C)</t>
  </si>
  <si>
    <t>2019 (B)</t>
  </si>
  <si>
    <t>SO</t>
  </si>
  <si>
    <r>
      <t>Općina :</t>
    </r>
    <r>
      <rPr>
        <b/>
        <sz val="18"/>
        <color rgb="FFFF0000"/>
        <rFont val="Calibri"/>
        <family val="2"/>
        <scheme val="minor"/>
      </rPr>
      <t xml:space="preserve"> Jablanica</t>
    </r>
  </si>
  <si>
    <t>Do 2023.g. obuku uspješno završilo najmanje 200 učenika</t>
  </si>
  <si>
    <t>Entitet/Kanton</t>
  </si>
  <si>
    <t>Do 2023.g. najmanje 50% educiranih polaznika pokrenulo vlastiti biznis ili su proširili postojeće kapacitete biznisa.</t>
  </si>
  <si>
    <t>1.1.1.2. Projekat: Jačanje kapaciteta poslovnog inkubatora i klastera kamena (2019-2023)</t>
  </si>
  <si>
    <t>Udruženje poduzetnika Jablanica</t>
  </si>
  <si>
    <t>Služba za lokalni ekonomski razvoj i investicije, finansije i trezor</t>
  </si>
  <si>
    <t>Do 2023.g. najmanje 30 osoba sa područja općine Jablanica (20 -40 godina) usvojilo znanja i vještine za obavljanje  odabranih strukovnih zanimanja u građevinskoj industriji.</t>
  </si>
  <si>
    <t>Omladinski kulturni centar „UrbanArt“ Jablanica</t>
  </si>
  <si>
    <t>Do 2023. educirano najmanje 120 mladih osoba u oblasti IT tehnologija.</t>
  </si>
  <si>
    <t>Služba za upravu za geodetske, imovinsko- pravne poslove i katastar nekretnina</t>
  </si>
  <si>
    <t>1.2.2.4. Mjera: Poticaji za MSP-a općine Jablanica (2019-2023)</t>
  </si>
  <si>
    <t>Do 2023.g. broj MSP i obrta povećan za 10%  u odnosu na  2017. g</t>
  </si>
  <si>
    <t>SC1/SEC1.3</t>
  </si>
  <si>
    <t>1.3.1.1. Projekat: Ulaganje u turističke kapacitete koji se nalaze na Bijeloj stazi VIA DINARICA (2019-2023)</t>
  </si>
  <si>
    <t xml:space="preserve">Do 2023. godine najmanje 10.000 turista godišnje posjeti bijele i zelene staze Via Dinnarice. </t>
  </si>
  <si>
    <t>1.3.1.2. Projekat: Obnova porušenog istorijskog mosta preko rijeke Neretve (2019-2023)</t>
  </si>
  <si>
    <t xml:space="preserve">Do 2023.g. broj posjetilaca kompleksu bitka na Neretvi iznosi najmanje 60.000 na godišnjem nivou. </t>
  </si>
  <si>
    <t>1.3.1.3. Projekat: Revitalizacija zgrade i platoa Muzeja “Bitka za ranjenike na Neretvi” (2019-2023)</t>
  </si>
  <si>
    <t>JU Muzej Bitka za ranjenike na Neretvi</t>
  </si>
  <si>
    <t>Služba za opću upravu, društvene djelatnosti, boračko-invalidsku zaštitu, socijalna pitanja i zajedničke poslove</t>
  </si>
  <si>
    <t>Do 2023.g. biciklističku stazu posjeti najmanje 1.000 korisnika na godišnjem nivou</t>
  </si>
  <si>
    <t>1.3.1.5. Projekat: Jačanje kapaciteta turističke zajednice i turističkih agencija (2019-2023)</t>
  </si>
  <si>
    <t>Do 2023.g. certificirano najmanje 10 turističkih vodiča sa područja općine.</t>
  </si>
  <si>
    <t xml:space="preserve">1.3.1.6. Projekat: Uređenje kulturno-historijskog lokaliteta Lokve. (2019-2023) </t>
  </si>
  <si>
    <t>Do 2023.g. turističku destinaciju Lokve posjeti najmanje 1500 turista na godišnjem nivou.</t>
  </si>
  <si>
    <t>2019 (E)</t>
  </si>
  <si>
    <t>1.3.2.1. Mjera: Program razvoja agroturizma (2019-2023)</t>
  </si>
  <si>
    <t>2019 (A)</t>
  </si>
  <si>
    <t>1.3.2.4. Mjera: Manifestacija „Okusi Jablanice„ (2019-2023)</t>
  </si>
  <si>
    <t>2019 (D)</t>
  </si>
  <si>
    <t>Do 2022 studija izvodljivosti prihvaćena od strane općinskog vijeća</t>
  </si>
  <si>
    <t>1.3.2.5. Projekat: Izrada studije izvodljivosti za izgradnju centra za otkup, skladištenje i preradu poljoprivrednih proizvoda (2020)</t>
  </si>
  <si>
    <t xml:space="preserve"> Do 2023. količina otkupljenog jagodičastog i bobičastog voća iznosi najmanje 100 tona godišnje.</t>
  </si>
  <si>
    <t>2.1.1.2 Rekonstrukcija kino dvorane u                                      Jablanici - I faza (2019-2023)</t>
  </si>
  <si>
    <t>2.1.1.3. Projekat: Promocija aktivnosti jablaničkog ljeta (2019-2023)</t>
  </si>
  <si>
    <t>2.1.1.5 Mjera: RockMaraton DemoFest (2019-2023)</t>
  </si>
  <si>
    <t>JU RTV Jablanica</t>
  </si>
  <si>
    <t>2.1.1.6. Mjera: Izrada i provedba Godišnjeg kalendara pozorišnih predstava (2019-2023)</t>
  </si>
  <si>
    <t>2.1.1.7. Mjera:  Obilježavanje historijskih datuma  (2019-2023)</t>
  </si>
  <si>
    <t>2.1.2.1. Projekat: Rekonstrukcija stadiona Zlatan Alikadić Tazlo (2019-2023)</t>
  </si>
  <si>
    <t>2.1.2.2. Projekat: Izgradnja pomoćnog stadiona za fudbal (2019-2023)</t>
  </si>
  <si>
    <t>Služba za civilnu i protivpožarnu zaštitu</t>
  </si>
  <si>
    <t>2.2.1.3. Projekat: Obuka uposlenika javnih ustanova na temu protivpožarne zaštite (2019-2020)</t>
  </si>
  <si>
    <t>Do 2023. godine svi učenici osnovnih i srednjih škola završili edukaciju na temu smanjenja rizika od katastrofa</t>
  </si>
  <si>
    <t>Do 2023.g vježbe postupanja u slučaju katastrofa provode se najmanje jednom godišnje.</t>
  </si>
  <si>
    <t>Do 2023.g. nisu zabilježene obustave saobraćaja na lokalitetu naselja Lug.</t>
  </si>
  <si>
    <t xml:space="preserve">2019 (C) </t>
  </si>
  <si>
    <t>Do 2023.g. nisu zabilježene obustave saobraćaja na lokalitetu MZ  Doljani</t>
  </si>
  <si>
    <t xml:space="preserve">2.2.3.1. Projekat:  Zaštita škarpe lokalne saobraćajnice u naselju Lug (2019-2023) </t>
  </si>
  <si>
    <t xml:space="preserve">2.2.3.2. Projekat: Zaštita od uticaja klizišta lokalnog puta Orlovac Milaševac u MZ Doljani (2019-2023) </t>
  </si>
  <si>
    <t xml:space="preserve">2.2.3.3. Projekat:  Zaštita stambenih objekata od kamenih gromada u naselju Zlate (2019-2023) </t>
  </si>
  <si>
    <t>Do 2023.g. nisu zabilježene štete na stambenim objektima u naselju Zlate</t>
  </si>
  <si>
    <t xml:space="preserve">2.2.3.4. Projekat: Sanacija klizišta u naselju Donje Paprasko (2019-2023) </t>
  </si>
  <si>
    <t>Do 2023.g. nisu zabilježene štete na stambenim objektima u naselju Donje Paprasko.</t>
  </si>
  <si>
    <t>Do 2023.g. nisu zabilježene obustave saobraćaja na lokalitetu Baćina</t>
  </si>
  <si>
    <t>Do 2023.g. nisu zabilježene obustave saobraćaja na lokalitetu Podstijenje.</t>
  </si>
  <si>
    <t xml:space="preserve">2.2.3.6. Projekat: Sanacija klizišta i mjesta odrona na lokalitetu Podstijenje (2019-2023) </t>
  </si>
  <si>
    <t>2.2.3.5. Projekat: Zaštita škarpe lokalne saobraćajnice u naselju Baćina (Neviđeno) (2019-2023)</t>
  </si>
  <si>
    <t>2.2.3.7. Projekat: Poboljšanje sigurnosnih uslova na lokalnom putu Žarnik - Dragan selo u MZ Glogošnica (2019-2023)</t>
  </si>
  <si>
    <t>2.3.1.1. Projekat: Savjetovalište i pomoć za djecu sa poteškoćama u razvoju, mlade i odrasle osobe izložene problemima nasilja, toksikomanije i delikvencije (2019-2020)</t>
  </si>
  <si>
    <t>JU Centar za socijalni rad</t>
  </si>
  <si>
    <t xml:space="preserve">2.3.1.2. Projekat: Uspostava dnevnog centra za djecu (2019-2023) </t>
  </si>
  <si>
    <t>JU Dom za stara i iznemogla lica</t>
  </si>
  <si>
    <t>Do 2023.g. kapaciteti zgrade socijalnog stanovanja su u potpunosti popunjeni.</t>
  </si>
  <si>
    <t>2.3.1.3. Projekat: Povećanje smještajnih kapaciteta u JU Dom za stara i iznemogla lica (2019-2023)</t>
  </si>
  <si>
    <t>2.3.1.5. Izgradnja zgrade socijalnog stanovanja (2019)</t>
  </si>
  <si>
    <t>2.3.2.1. Projekat: Izgradja vanjske učionice - eko učionica (2019-2023)</t>
  </si>
  <si>
    <t>Do 2023.g. eko učionicu posjeti najmanje 50 učenika na dnevnoj osnovi.</t>
  </si>
  <si>
    <t>JU OŠ Suljo Čilić Jablanica</t>
  </si>
  <si>
    <t>2.3.2.2. Projekat: Nabavka nastavnih učila i opremanje učionica u skladu sa Standardima. (2019-2023)</t>
  </si>
  <si>
    <t xml:space="preserve">Do 2023.g.  djeca sa teškoćama u razvoju imaju pristup svim školskim  sadržajima u OŠ Suljo Čilić Jablanica i područnim školama Slatina i Glogošnica. </t>
  </si>
  <si>
    <t>2.3.2.4. Projekat: Izgradnja vanjskog sportskog terena (2019-2023)</t>
  </si>
  <si>
    <t>2.3.3.1. Mjera: Podrška porodicama za novorođenčad (2019-2023)</t>
  </si>
  <si>
    <t>2.3.3.2. Mjera: Stambeno zbrinjavanje mladih (2019-2023)</t>
  </si>
  <si>
    <t>Do  2023.g. stanbeno zbrinuto najmanje 25 mladih porodica.</t>
  </si>
  <si>
    <t>2.4.1.1. Projekat: Razvijene MZ (2019-2023)</t>
  </si>
  <si>
    <t>Do 2020 godine regulacioni plan kolonija usvojen od strane općinskog vijeća</t>
  </si>
  <si>
    <t>Do 2020 godine urbanistički plan Ostrožac usvojen od strane općinskog vijeća</t>
  </si>
  <si>
    <t>U periodu 2019-2023.g. Najmanje 20 prijedloga projekata OCD-a upućeno donatorima na odobrenje.</t>
  </si>
  <si>
    <t>3.1.1.3. Projekat: Razdvajanje fekalne i oborinske kanalizacije na području gdje su izgrađeni prečistači (2019-2023)</t>
  </si>
  <si>
    <t>3.1.1.4. Projekat: Završetak izgradnje kanalizacione mreže Baćina-Mirke-Čehari-Bukov Pod (2019-2023)</t>
  </si>
  <si>
    <t>2.4.2.2. Projekat: Jačanje kapaciteta žena u liderstvu (2019-2023)</t>
  </si>
  <si>
    <t>3.1.1.6. Projekat:  Izgradnja kanalizacionog sistema na Zlatama (2019-2023)</t>
  </si>
  <si>
    <t>3.1.1.7. Projekat:  Završetak izgradnje kanalizacije Slatina (2019-2023)</t>
  </si>
  <si>
    <t>Do 2021.g. kruti otpad se ne odlaže na lokalnoj gradskoj deponiji</t>
  </si>
  <si>
    <t>Do 2023.g. najmanje 300 korisnika priključeno na kanalizacionu mrežu</t>
  </si>
  <si>
    <t>3.2.1.2. Projekat: Nastavak zamjene rasvjetnih tijela u MZ Jablanica I (2019-2023)</t>
  </si>
  <si>
    <t>3.2.1.3. Projekat: Zamjena rasvjetnih tijela u MZ Jablanica II (2019-2023)</t>
  </si>
  <si>
    <t>3.3.1.2. Uređenje Trga oslobođenja (2019-2023)</t>
  </si>
  <si>
    <t>3.3.1.3. Projekat: Uređenje trotoara, parking  prostora  i dvorišta (2019-2023)</t>
  </si>
  <si>
    <t>3.3.1.4. Proejakt:  Uređenje Trga Alije Izetbegovića  (2019-2023)</t>
  </si>
  <si>
    <t>3.3.1.6. Projekat: „Rekonstrukcija“ postojećih i uspostava novih drvoreda (2019-2023)</t>
  </si>
  <si>
    <t>1.2.2.1. Projekat: Izrada i donošenje regulacionih planova poslovnih zona (2019-2021)</t>
  </si>
  <si>
    <t>Do 2023.g. svi poslovni subjekti poslovne zone donja Jablanica prikljuceni na vodovodnu mrežu industrijske vode.</t>
  </si>
  <si>
    <t xml:space="preserve">Do 2023.g. popunjeno najmanje 90% kapaciteta poslovne zona na lokalitetu UNIS-a.  </t>
  </si>
  <si>
    <t>1.1.1.1. Projekat: Uspostavnjanje centra za obrazovanje stručnih kadrova (2020-2023)</t>
  </si>
  <si>
    <t>Služba za opću upravu, društvene djelatnosti, boračko-invalidsku zaštitu, socijalna pitanja i zajedničke poslove (više službi)</t>
  </si>
  <si>
    <t>Elektroprivreda</t>
  </si>
  <si>
    <t>Turistička agencija Vizit Jablanica</t>
  </si>
  <si>
    <t>Udruženje žena Most</t>
  </si>
  <si>
    <t>2.1.1.1. Projekat: Nabavka adekvatne vanjske scenske pozornice (2020)</t>
  </si>
  <si>
    <t>OKPIS</t>
  </si>
  <si>
    <t>SABNOR i JOB</t>
  </si>
  <si>
    <t>2.2.1.1.  Izgradnja vatrogasnog doma - I faza izgradnje (2019-2021)</t>
  </si>
  <si>
    <t>2.2.1.2. Projekat: Uspostava vatrogasnog servisa (2020-2021)</t>
  </si>
  <si>
    <t>Dobrovoljno vatrogasno društvo</t>
  </si>
  <si>
    <t>JUOŠ</t>
  </si>
  <si>
    <t>JUOŠ, MSŠC</t>
  </si>
  <si>
    <t>Služba za prostorno uređenje</t>
  </si>
  <si>
    <t>Do 2023. godine broj ukupno zbrinutih starih osoba u Domu iznosi najmanje 50  godišnje.</t>
  </si>
  <si>
    <t>2.3.1.4. Projekat: Izgradnja asfaltnog pristupa zgradi socijalnog stanovanja - put do harema Jasen (2019-2020)</t>
  </si>
  <si>
    <t>U periodu 2019-2023 godina najmanje 100 porodica je imalo koristi od podrške novorođenčadima.</t>
  </si>
  <si>
    <t>2.4.1.3. Projekat: Informatizacija rada Općinskog vijeća Jablanica (2021-2022)</t>
  </si>
  <si>
    <t xml:space="preserve">2.4.1.4. Projekat: Regulacioni plan  Gornja Kolonija (2019-2020)   </t>
  </si>
  <si>
    <t xml:space="preserve">2.4.1.5. Projekat: Usaglašavanje prostorno planske dokumentacije (2020-2023)    </t>
  </si>
  <si>
    <t xml:space="preserve">2.4.1.6. Projekat: Urbanistički plan Ostrožac (2019)        </t>
  </si>
  <si>
    <t>2.4.2.1. Projekat: Edukacija mladih i organizacija OCD-a za pisanje prijedloga projekta (2019-2023)</t>
  </si>
  <si>
    <t>3.3.1.5. Projekat:  Uređenje gradskog parka (2019-2021)</t>
  </si>
  <si>
    <t>3.3.1.7. Projekat:  Izgradnja mrtvačnice (2019-2021)</t>
  </si>
  <si>
    <t>2.1.1.4. Modernizacija audio-video opreme u RTV Jablanica (2020-2023)</t>
  </si>
  <si>
    <t>3.1.1.1. Projekat:  Završetak postojećih  „prečistača“ i kanalizacione mreže u užem urbanom području (2020-2023)</t>
  </si>
  <si>
    <t>3.1.1.2. Projekat:  Izgradnja i puštanje u pogon uređaja za prečišćavanje otpadnih voda na lokalitetu „Muzej - stadion“ (2020-2023)</t>
  </si>
  <si>
    <t>2020 (D)</t>
  </si>
  <si>
    <t>3.1.1.5. Projekat:  Završetak i puštanje u pogon uređaja za prečišćavanje otpadnih voda u prigradskim naseljima (Donje Paprasko i Ostrožac) (2020-2023)</t>
  </si>
  <si>
    <t xml:space="preserve">Do 2023.g. Prosječno vrijeme dolaska vatrogasne jedinice na mjesto događaja smanjeno za najmanje 30%. </t>
  </si>
  <si>
    <t>Do 2020g. svi dokumenti na općinskom vijeću se razmatraju u elektronskoj formi.</t>
  </si>
  <si>
    <t>Do 2023.g. svi predstavnici  MZ koriste Internet za izvještavanje o aktivnostima sa terena.</t>
  </si>
  <si>
    <t>Do 2023.g. najmanje 20 privrednih subjekata i 100 domaćinstava priključeno na kanalizacionu mrežu</t>
  </si>
  <si>
    <t xml:space="preserve">Do 2023.g. otpadna voda  iz najmanje 100 domaćinstava se prečišćava. </t>
  </si>
  <si>
    <t xml:space="preserve">Do 2023.g. razdvajanje fekalne i oborinske kanalizacije se vrši na lokaciji najmanje 3 izgrađena prečistača. </t>
  </si>
  <si>
    <t>Do 2023.g. najmanje 350 korisnika priključeno na kanalizacionu mrežu</t>
  </si>
  <si>
    <t>Do 2023.g. najmanje 250 korisnika priključeno na kanalizacionu mrežu</t>
  </si>
  <si>
    <t>3.1.2.2. Projekat: Zatvaranje gradske deponije (2019-2021)</t>
  </si>
  <si>
    <t>Do 2023.g. smanjena potrošnja energije za najmanje 10% po jednom rasvjetnom tijelu u odnosu na 2017.g.</t>
  </si>
  <si>
    <t>3.3.1.1. Projekat: Izrada projekata i studije opravdanosti izgradnje podzemne garaže Rasadnik (2019 - 2020)</t>
  </si>
  <si>
    <t>Do 2020.g. projekat i studija opravdanosti izgradnje podzemne garaže Rasadnik odobren od strane Općinskog vijeća.</t>
  </si>
  <si>
    <t>Do 2023.g. park posjeti najmanje 30000 posjetilaca na godišnjem nivou.</t>
  </si>
  <si>
    <t>Do 2023.g. sve zelene površine predviđene regulacionim planovima gradskog područja su stavljene u funkciju.</t>
  </si>
  <si>
    <t>Do 2023.g. najmanje  50% svih ukopa na području općine Jablanica vrši se putem pogrebnog preduzeća koje upravlja mrtvačnicom.</t>
  </si>
  <si>
    <t>Tekući transferi 614000</t>
  </si>
  <si>
    <t>Kapitalni transferi 615000</t>
  </si>
  <si>
    <t>Služba za upravu za prostorno uređenje, građenje, zaštitu okoline, stambeno-komunalne poslove</t>
  </si>
  <si>
    <t>1.3.1.4. Projekat: Putevima bosanskih bogumila (2019-2023)</t>
  </si>
  <si>
    <t>Služba za prostorno uređenje, građenje, zaštitu okoline, stambeno-komunalne poslove</t>
  </si>
  <si>
    <t xml:space="preserve">Služba za upravu za prostorno uređenje, građenje, zaštitu okoline, stambeno-komunalne poslove </t>
  </si>
  <si>
    <t>2020 (A)</t>
  </si>
  <si>
    <t>2020 (E)</t>
  </si>
  <si>
    <t>2.2.2.2. Projekat:  Izrada planova i obuka uposlenika iz zaštite od požara u  obrazovnim ustanovama (2020-2023)</t>
  </si>
  <si>
    <t>2.2.2.3. Projekat: Opremanje obrazovnih ustanova protivpožarnom opremom (2019-2023)</t>
  </si>
  <si>
    <t>Tekući transferi 614000 / Ministarstvo razvoja, poduzetništva i obrta, ILO, UNDP</t>
  </si>
  <si>
    <t xml:space="preserve">Tekući transferi 614000 / Ministarstvo razvoja, poduzetništva i obrta </t>
  </si>
  <si>
    <t>Kapitalni transferi 820000 / Kredit</t>
  </si>
  <si>
    <t>Kapitalni transferi 615000 / JP EP BiH</t>
  </si>
  <si>
    <t>Kapitalni transferi 615000 / Federalno ministarstvo kulture i sporta</t>
  </si>
  <si>
    <t>Tekući transferi 614000 / Ministarstvo trgovine, turizma i zaštite okoliša HNK</t>
  </si>
  <si>
    <t>Kapitalni transferi 615000 / Ministarstvo trgovine, turizma i zaštite okoliša HNK</t>
  </si>
  <si>
    <t>Kapitalni transferi 615000 / Ministarstvo poljoprivrede, šumarstva i vodoprivrede HNK</t>
  </si>
  <si>
    <t>Kapitalni transferi 615000 / Vlada HNK</t>
  </si>
  <si>
    <t>Tekući transferi 614000 / OKPIS</t>
  </si>
  <si>
    <t>Kapitalni transferi 820000 / Uprava za civilnu zaštitu i vatrogastvo HNK</t>
  </si>
  <si>
    <t>Kapitalni transferi 615000 / Uprava za civilnu zaštitu i vatrogastvo HNK</t>
  </si>
  <si>
    <r>
      <t>Tekući transferi 614000 /</t>
    </r>
    <r>
      <rPr>
        <sz val="8"/>
        <color rgb="FF000000"/>
        <rFont val="Calibri"/>
        <family val="2"/>
      </rPr>
      <t xml:space="preserve"> Ministarstvo obrazovanja, nauke, kulture i sporta HNK / </t>
    </r>
    <r>
      <rPr>
        <sz val="8.5"/>
        <color rgb="FF000000"/>
        <rFont val="Calibri"/>
        <family val="2"/>
      </rPr>
      <t>Srednja škola Jablanica</t>
    </r>
  </si>
  <si>
    <t>Tekući transferi 614000 / Ministarstvo obrazovanja, nauke, kulture i sporta HNK</t>
  </si>
  <si>
    <t>Kapitalni transferi 615000 / Ministarstvo obrazovanja, nauke, kulture i sporta HNK</t>
  </si>
  <si>
    <t>Kapitalni transferi 615000 /Uprava za civilnu zaštitu i vatrogastvo HNK / Uprava za ceste HNK</t>
  </si>
  <si>
    <t>Tekući transferi 614000 / JU Centar za socijalni rad</t>
  </si>
  <si>
    <t>Kapitalni transferi 615000 / Federalno ministarstvo rada i socijalne politike /Ambasada Japana</t>
  </si>
  <si>
    <t>Kapitalni transferi 615000 /CEB II</t>
  </si>
  <si>
    <t>Tekući transferi 614000 / Help</t>
  </si>
  <si>
    <t>Kapitalni transferi 615000 / Federalnio ministarstvo okoliša i turizma</t>
  </si>
  <si>
    <t>Kapitalni transferi 615000 / Federalno ministarstvo okoliša i turizma</t>
  </si>
  <si>
    <t>Kapitalni transferi 615000 / Federalno ministarstvo okoliša i turizma / Ministarstvo trgovine, turizma i zaštite okoliša HNK</t>
  </si>
  <si>
    <t xml:space="preserve"> Kapitalni transferi 615000 /IPA / UNDP / Ministarstvo trgovine, turizma i zaštite okoliša HNK </t>
  </si>
  <si>
    <t>Kapitalni transferi 820000 / Kredit / Federalno ministarstvo kulture i sporta /Ministarstvo trgovine, turizma i zaštite okoliša HNK</t>
  </si>
  <si>
    <t xml:space="preserve">2019 (A) </t>
  </si>
  <si>
    <t xml:space="preserve">2020 (B) </t>
  </si>
  <si>
    <t xml:space="preserve">2019 (B) </t>
  </si>
  <si>
    <t>2018 (E)</t>
  </si>
  <si>
    <t>Do 2023.g. najmanje 15 MSP uvećalo vrijednost osnovnih i obrtnih sredstava za najmanje 20% u odnosu na 2021. g</t>
  </si>
  <si>
    <t>Do 2023.g. količina povrća uzgojenog u zaštićenom prostoru je za najmanje 30% veća u odnosu na 2017.</t>
  </si>
  <si>
    <t>Do 2023.g. količina proizvedenog povrća na otvorenom je  za najmanje 20% veća u odnosu na 2017.</t>
  </si>
  <si>
    <t>Do 2023.g. Igrališta u MZ Lug i Dom u MZ Baćina koristi najmanje 30 građana na dnevnoj osnovi</t>
  </si>
  <si>
    <t>Do 2023. godine usaglašena planska dokumentacija usvojena od strane općinskog vijeća</t>
  </si>
  <si>
    <r>
      <t xml:space="preserve">Plan implementacije i indikativni finansijski okvir za </t>
    </r>
    <r>
      <rPr>
        <b/>
        <sz val="18"/>
        <color rgb="FFFF0000"/>
        <rFont val="Calibri"/>
        <family val="2"/>
        <scheme val="minor"/>
      </rPr>
      <t>2019-2021</t>
    </r>
  </si>
  <si>
    <t xml:space="preserve">Kapitalni transferi 615000 </t>
  </si>
  <si>
    <t>Do 2021.g. studija opravdanosti  eksploatacije i prerade željezne rude odobrena od strane Općinskog vijeća.</t>
  </si>
  <si>
    <t>Do 2021. godine regulacioni planovi zona Donja Jablanica II i Jarište usvojeni od strane Općinskog vijeća.</t>
  </si>
  <si>
    <t>U 2023. manifestacija Okusi Jablanice finansira se sa najmanje 50% iz vlastitih sredstava ostvarenih tokom trajanja manifestacije</t>
  </si>
  <si>
    <t>Do kraja 2020 godine na vanjskoj sceni se realiziralo najmanje 10 kulturnih događaja na godišnjem nivou.</t>
  </si>
  <si>
    <t>Do 2023.g manifestacija Jablaničko ljeto postala dio zvanične turističke ponude HNK.</t>
  </si>
  <si>
    <t>Do 2023.g. cjelokupno osoblje RTV Jablanica osposobljeno za rad na digitalnoj opremi.</t>
  </si>
  <si>
    <t xml:space="preserve">Do 2023.g u kalendar kulturnih dešavanja općine uvršten RockMaraton DemoFest </t>
  </si>
  <si>
    <t>Do 2023.g pozorišni dani uvršteni u zvanični kalendar kulturnih događanja u HNK.</t>
  </si>
  <si>
    <t xml:space="preserve">Do 2023.g izrađen kalendar obilježavanja značajnih historijskih datuma </t>
  </si>
  <si>
    <t>Do 2023.g. na stadionu malih sportova se organizuje najmanje 50 različitih sportskih događaja  na godišnjem nivou</t>
  </si>
  <si>
    <t>Do 2023.g. na pomoćnom stadionu za veliki fudbal se organizuje najmanje 20 različitih sportskih događaja.</t>
  </si>
  <si>
    <t>Do 2020.g. nije zabilježen niti jedan požarni incident  u objektima javnih ustanova sa posljedicama povređivanja.</t>
  </si>
  <si>
    <t xml:space="preserve">Do kraja 2019.g. najmanje osam porodica smješteno u stambenu jedinicu po principu socijalnog stanovanja </t>
  </si>
  <si>
    <t>Do 2023.g.  najmanje 90% učenika koristi vanjski sportski teren tokom školskih i van nastavnih aktivnosti</t>
  </si>
  <si>
    <t>Do 2023.g. organizirano najmane 10 informativnih sesija u različitim MZ o ulozi žene u procesu odlučivanja</t>
  </si>
  <si>
    <t>Do 2023.g. na dnevnoj osnovi se prikupi 13,2 m3 krutog otpada putem podzemnih kontejnera.</t>
  </si>
  <si>
    <t>Do 2021.g. studija opravdanosti projekta izgradnje fabrike  mineralne-kamene vune  odobrena od strane Općinskog vijeća.</t>
  </si>
  <si>
    <t>1.1.2.1. Projekat: Izrada studije opravdanosti eksploatacije i prerade željezne rude (2021)</t>
  </si>
  <si>
    <t>1.1.2.2. Projekat: Izrada studije opravdanosti projekta izgradnje fabrike  mineralne-kamene vune (2020)</t>
  </si>
  <si>
    <t>1.2.1.2. Projekat: Informaciono Tehnoloski centar (2019)</t>
  </si>
  <si>
    <t>1.2.2.2. Projekat: Izgradnja i opremanje poslovnih zona (2019)</t>
  </si>
  <si>
    <t>1.2.2.3. Projekat: Obezbjeđenje industrijske vode za potrebe poslovne zone Donja Jablanica (2021-2023)</t>
  </si>
  <si>
    <t>1.2.2.5. Mjera: Subvencioniranje MSP (2020-2023)</t>
  </si>
  <si>
    <t>2.2.2.1. Projekat: Edukacija osnovaca i  srednjoškolaca o osnovnim mjerama zaštite ljudskih i materijalnih resursa (2019-2023)</t>
  </si>
  <si>
    <t>1.2.1.1.  Projekat: Druga šansa (2020-2023)</t>
  </si>
  <si>
    <t>2021 (D)</t>
  </si>
  <si>
    <t>1.3.2.2. Projekat: Izrada sistema za navodnjavanje poljoprivrednih površina (2020-2023)</t>
  </si>
  <si>
    <t>1.3.2.6. Mjera: Poticaj za proizvodnju i otkup jagodičastog i bobičastog voća (2020-2023)</t>
  </si>
  <si>
    <t>2.4.1.2. Projekat: Izgradnja igrališta u naselju Lug (MZ Lug) i društveni dom u MZ Baćina (2020-2023)</t>
  </si>
  <si>
    <t>3.1.2.1. Projekat:  Izgradnja podzemnih kontejnerskih mjesta (2020-2023)</t>
  </si>
  <si>
    <t>Udruženje privrednika Jablanice,
Srednja škola Jablanica</t>
  </si>
  <si>
    <t>Služba za upravu za prostorno uređenje</t>
  </si>
  <si>
    <t>Do 2023.g. na praking prostoru na lokaciji Trga uspostavljen sistem naplate parkiranja.</t>
  </si>
  <si>
    <t>Do 2023.g. na praking prostoru na užoj gradskoj lokaciji uspostavljen sistem naplate parkiranja. </t>
  </si>
  <si>
    <t>Do 2023. godine na godišnjem nivou se organizira najmanje 50 različitih događaja  u kino sali.</t>
  </si>
  <si>
    <t>Do 2023.g. nije zabilježena niti jedna saobraćajna nesreća sa težim povredama.</t>
  </si>
  <si>
    <t>Do 2023.g. nije zabilježena povreda niti jedna teža povreda usljed požara u školskim i predškolskim objektima.</t>
  </si>
  <si>
    <t xml:space="preserve">Do 2020.g. Psihološko savjetovalište i Centar  za inkluzivnu praksu pružaju usluge za najmanje 20 djece na sedmičnom osnovu.  </t>
  </si>
  <si>
    <t>Do 2023.g. Dnevni centar za djecu pruža usluge za najmanje 30 djece na dnevnoj osnovi</t>
  </si>
  <si>
    <t>2.3.2.3. Projekat: Obezbjediti tehničke uslove za pristup djece sa poteškoćama u razvoju Ustanovi obrazovanja  (2019-2023)</t>
  </si>
  <si>
    <t xml:space="preserve">Do 2023.g. na Trgu Alije Izetbegovića se godišnje organizira najmanje 5 kulturno-zabavnih događaja. 
Do 2023.g. uspostavljen sistem naplate podzemnih parking prostora </t>
  </si>
  <si>
    <t>Do 2021.g. na godišnjem nivou se servisira najmanje 100 vatrogasnih aparata.</t>
  </si>
  <si>
    <t>Do 2023.g. opremljene učionice savremenom opremom i knjižnicu koristi najmanje 50 učenika dnevno.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</si>
</sst>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43" formatCode="_(* #,##0.00_);_(* \(#,##0.00\);_(* &quot;-&quot;??_);_(@_)"/>
    <numFmt numFmtId="164" formatCode="_(* #,##0.00_);_(* \(#,##0.00\);_(* \-??_);_(@_)"/>
  </numFmts>
  <fonts count="6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FF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8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8.5"/>
      <color rgb="FFFF0000"/>
      <name val="Calibri"/>
      <family val="2"/>
      <charset val="238"/>
      <scheme val="minor"/>
    </font>
    <font>
      <sz val="9"/>
      <color rgb="FFFF0000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4"/>
      <color indexed="8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9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.5"/>
      <name val="Calibri"/>
      <family val="2"/>
      <scheme val="minor"/>
    </font>
    <font>
      <sz val="9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7.5"/>
      <color theme="1"/>
      <name val="Calibri"/>
      <family val="2"/>
      <charset val="238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sz val="11"/>
      <name val="Calibri"/>
      <family val="2"/>
      <scheme val="minor"/>
    </font>
    <font>
      <b/>
      <sz val="11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3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charset val="238"/>
      <scheme val="minor"/>
    </font>
    <font>
      <b/>
      <sz val="11"/>
      <color rgb="FFFF0000"/>
      <name val="Arial"/>
      <family val="2"/>
    </font>
    <font>
      <sz val="14"/>
      <color rgb="FF545454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.5"/>
      <name val="Calibri"/>
      <family val="2"/>
      <scheme val="minor"/>
    </font>
    <font>
      <b/>
      <sz val="10.5"/>
      <name val="Calibri"/>
      <family val="2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.5"/>
      <color rgb="FF000000"/>
      <name val="Calibri"/>
      <family val="2"/>
    </font>
    <font>
      <sz val="8"/>
      <color rgb="FF00000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BF8B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164" fontId="18" fillId="0" borderId="0"/>
    <xf numFmtId="9" fontId="4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168">
    <xf numFmtId="0" fontId="0" fillId="0" borderId="0" xfId="0"/>
    <xf numFmtId="0" fontId="2" fillId="0" borderId="0" xfId="0" applyFont="1"/>
    <xf numFmtId="0" fontId="2" fillId="3" borderId="0" xfId="0" applyFont="1" applyFill="1"/>
    <xf numFmtId="0" fontId="2" fillId="0" borderId="0" xfId="0" applyFont="1" applyAlignment="1">
      <alignment horizontal="left" textRotation="90" wrapText="1"/>
    </xf>
    <xf numFmtId="0" fontId="2" fillId="0" borderId="0" xfId="0" applyFont="1" applyAlignment="1">
      <alignment horizontal="center" vertical="center"/>
    </xf>
    <xf numFmtId="41" fontId="3" fillId="2" borderId="1" xfId="1" applyNumberFormat="1" applyFont="1" applyFill="1" applyBorder="1" applyAlignment="1">
      <alignment horizontal="left" wrapText="1"/>
    </xf>
    <xf numFmtId="0" fontId="13" fillId="0" borderId="0" xfId="2"/>
    <xf numFmtId="41" fontId="16" fillId="6" borderId="1" xfId="3" applyNumberFormat="1" applyFont="1" applyFill="1" applyBorder="1" applyAlignment="1">
      <alignment horizontal="right" wrapText="1"/>
    </xf>
    <xf numFmtId="0" fontId="17" fillId="0" borderId="0" xfId="2" applyFont="1"/>
    <xf numFmtId="0" fontId="13" fillId="0" borderId="0" xfId="2" applyFont="1"/>
    <xf numFmtId="41" fontId="26" fillId="3" borderId="1" xfId="3" applyNumberFormat="1" applyFont="1" applyFill="1" applyBorder="1" applyAlignment="1">
      <alignment horizontal="right" wrapText="1"/>
    </xf>
    <xf numFmtId="41" fontId="2" fillId="0" borderId="0" xfId="0" applyNumberFormat="1" applyFont="1"/>
    <xf numFmtId="0" fontId="2" fillId="8" borderId="1" xfId="0" applyFont="1" applyFill="1" applyBorder="1" applyAlignment="1">
      <alignment horizontal="center" vertical="center" textRotation="90"/>
    </xf>
    <xf numFmtId="0" fontId="6" fillId="8" borderId="1" xfId="0" applyFont="1" applyFill="1" applyBorder="1" applyAlignment="1">
      <alignment horizontal="left" vertical="center" wrapText="1"/>
    </xf>
    <xf numFmtId="41" fontId="2" fillId="8" borderId="1" xfId="1" applyNumberFormat="1" applyFont="1" applyFill="1" applyBorder="1" applyAlignment="1">
      <alignment horizontal="left" vertical="center" wrapText="1"/>
    </xf>
    <xf numFmtId="0" fontId="2" fillId="8" borderId="1" xfId="0" applyFont="1" applyFill="1" applyBorder="1"/>
    <xf numFmtId="0" fontId="9" fillId="8" borderId="1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41" fontId="14" fillId="6" borderId="5" xfId="3" applyNumberFormat="1" applyFont="1" applyFill="1" applyBorder="1" applyAlignment="1">
      <alignment horizontal="left" wrapText="1"/>
    </xf>
    <xf numFmtId="41" fontId="25" fillId="3" borderId="5" xfId="3" applyNumberFormat="1" applyFont="1" applyFill="1" applyBorder="1" applyAlignment="1">
      <alignment horizontal="left" wrapText="1"/>
    </xf>
    <xf numFmtId="3" fontId="30" fillId="8" borderId="1" xfId="0" applyNumberFormat="1" applyFont="1" applyFill="1" applyBorder="1" applyAlignment="1">
      <alignment horizontal="right" vertical="center" wrapText="1"/>
    </xf>
    <xf numFmtId="3" fontId="31" fillId="8" borderId="1" xfId="0" applyNumberFormat="1" applyFont="1" applyFill="1" applyBorder="1" applyAlignment="1">
      <alignment horizontal="right" vertical="center" wrapText="1"/>
    </xf>
    <xf numFmtId="41" fontId="32" fillId="2" borderId="1" xfId="1" applyNumberFormat="1" applyFont="1" applyFill="1" applyBorder="1" applyAlignment="1">
      <alignment horizontal="right" vertical="center"/>
    </xf>
    <xf numFmtId="0" fontId="33" fillId="3" borderId="0" xfId="0" applyFont="1" applyFill="1"/>
    <xf numFmtId="0" fontId="34" fillId="8" borderId="1" xfId="0" applyFont="1" applyFill="1" applyBorder="1" applyAlignment="1">
      <alignment horizontal="center" vertical="center" wrapText="1"/>
    </xf>
    <xf numFmtId="41" fontId="21" fillId="6" borderId="1" xfId="3" applyNumberFormat="1" applyFont="1" applyFill="1" applyBorder="1" applyAlignment="1">
      <alignment horizontal="right" wrapText="1"/>
    </xf>
    <xf numFmtId="41" fontId="35" fillId="3" borderId="1" xfId="3" applyNumberFormat="1" applyFont="1" applyFill="1" applyBorder="1" applyAlignment="1">
      <alignment horizontal="right" wrapText="1"/>
    </xf>
    <xf numFmtId="41" fontId="35" fillId="6" borderId="1" xfId="3" applyNumberFormat="1" applyFont="1" applyFill="1" applyBorder="1" applyAlignment="1">
      <alignment horizontal="right" wrapText="1"/>
    </xf>
    <xf numFmtId="41" fontId="37" fillId="3" borderId="1" xfId="3" applyNumberFormat="1" applyFont="1" applyFill="1" applyBorder="1" applyAlignment="1">
      <alignment wrapText="1"/>
    </xf>
    <xf numFmtId="41" fontId="14" fillId="6" borderId="1" xfId="3" applyNumberFormat="1" applyFont="1" applyFill="1" applyBorder="1" applyAlignment="1">
      <alignment wrapText="1"/>
    </xf>
    <xf numFmtId="0" fontId="38" fillId="0" borderId="0" xfId="2" applyFont="1" applyAlignment="1">
      <alignment horizontal="left" vertical="center"/>
    </xf>
    <xf numFmtId="0" fontId="39" fillId="0" borderId="7" xfId="0" applyFont="1" applyBorder="1" applyAlignment="1">
      <alignment vertical="center"/>
    </xf>
    <xf numFmtId="41" fontId="42" fillId="6" borderId="5" xfId="3" applyNumberFormat="1" applyFont="1" applyFill="1" applyBorder="1" applyAlignment="1">
      <alignment horizontal="left" wrapText="1"/>
    </xf>
    <xf numFmtId="0" fontId="41" fillId="10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25" fillId="10" borderId="2" xfId="0" applyFont="1" applyFill="1" applyBorder="1" applyAlignment="1">
      <alignment horizontal="left" vertical="center" wrapText="1"/>
    </xf>
    <xf numFmtId="0" fontId="25" fillId="10" borderId="3" xfId="0" applyFont="1" applyFill="1" applyBorder="1" applyAlignment="1">
      <alignment horizontal="left" vertical="center" wrapText="1"/>
    </xf>
    <xf numFmtId="0" fontId="25" fillId="10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Continuous" wrapText="1"/>
    </xf>
    <xf numFmtId="0" fontId="2" fillId="0" borderId="0" xfId="0" applyFont="1" applyAlignment="1">
      <alignment horizontal="distributed" wrapText="1"/>
    </xf>
    <xf numFmtId="0" fontId="47" fillId="0" borderId="0" xfId="0" applyFont="1" applyAlignment="1">
      <alignment horizontal="centerContinuous" vertical="center"/>
    </xf>
    <xf numFmtId="0" fontId="47" fillId="0" borderId="0" xfId="0" applyFont="1" applyAlignment="1">
      <alignment horizontal="centerContinuous"/>
    </xf>
    <xf numFmtId="0" fontId="13" fillId="0" borderId="0" xfId="2" applyAlignment="1">
      <alignment vertical="top"/>
    </xf>
    <xf numFmtId="49" fontId="13" fillId="0" borderId="0" xfId="2" applyNumberFormat="1" applyAlignment="1">
      <alignment horizontal="center"/>
    </xf>
    <xf numFmtId="0" fontId="49" fillId="0" borderId="0" xfId="0" applyFont="1"/>
    <xf numFmtId="41" fontId="14" fillId="6" borderId="1" xfId="3" applyNumberFormat="1" applyFont="1" applyFill="1" applyBorder="1" applyAlignment="1">
      <alignment vertical="center" wrapText="1"/>
    </xf>
    <xf numFmtId="0" fontId="0" fillId="0" borderId="0" xfId="0" applyAlignment="1"/>
    <xf numFmtId="0" fontId="37" fillId="10" borderId="1" xfId="0" applyFont="1" applyFill="1" applyBorder="1" applyAlignment="1">
      <alignment horizontal="center" vertical="center"/>
    </xf>
    <xf numFmtId="0" fontId="43" fillId="10" borderId="3" xfId="0" applyFont="1" applyFill="1" applyBorder="1" applyAlignment="1">
      <alignment horizontal="center" vertical="center" wrapText="1"/>
    </xf>
    <xf numFmtId="0" fontId="39" fillId="0" borderId="7" xfId="0" applyFont="1" applyBorder="1" applyAlignment="1">
      <alignment vertical="center"/>
    </xf>
    <xf numFmtId="0" fontId="2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3" fontId="30" fillId="0" borderId="1" xfId="0" applyNumberFormat="1" applyFont="1" applyBorder="1" applyAlignment="1">
      <alignment horizontal="right" vertical="center" wrapText="1"/>
    </xf>
    <xf numFmtId="3" fontId="30" fillId="6" borderId="1" xfId="0" applyNumberFormat="1" applyFont="1" applyFill="1" applyBorder="1" applyAlignment="1">
      <alignment horizontal="right" vertical="center" wrapText="1"/>
    </xf>
    <xf numFmtId="3" fontId="36" fillId="6" borderId="1" xfId="0" applyNumberFormat="1" applyFont="1" applyFill="1" applyBorder="1" applyAlignment="1">
      <alignment horizontal="right" vertical="center" wrapText="1"/>
    </xf>
    <xf numFmtId="0" fontId="25" fillId="10" borderId="4" xfId="0" applyFont="1" applyFill="1" applyBorder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/>
    </xf>
    <xf numFmtId="41" fontId="53" fillId="3" borderId="1" xfId="3" applyNumberFormat="1" applyFont="1" applyFill="1" applyBorder="1" applyAlignment="1">
      <alignment vertical="top" wrapText="1"/>
    </xf>
    <xf numFmtId="41" fontId="53" fillId="11" borderId="1" xfId="3" applyNumberFormat="1" applyFont="1" applyFill="1" applyBorder="1" applyAlignment="1">
      <alignment vertical="top" wrapText="1"/>
    </xf>
    <xf numFmtId="41" fontId="21" fillId="3" borderId="1" xfId="3" applyNumberFormat="1" applyFont="1" applyFill="1" applyBorder="1" applyAlignment="1">
      <alignment wrapText="1"/>
    </xf>
    <xf numFmtId="41" fontId="21" fillId="6" borderId="1" xfId="3" applyNumberFormat="1" applyFont="1" applyFill="1" applyBorder="1" applyAlignment="1">
      <alignment wrapText="1"/>
    </xf>
    <xf numFmtId="0" fontId="16" fillId="3" borderId="1" xfId="3" applyNumberFormat="1" applyFont="1" applyFill="1" applyBorder="1" applyAlignment="1">
      <alignment horizontal="center" vertical="center" wrapText="1"/>
    </xf>
    <xf numFmtId="9" fontId="16" fillId="12" borderId="1" xfId="12" applyFont="1" applyFill="1" applyBorder="1" applyAlignment="1">
      <alignment horizontal="center" vertical="center" wrapText="1"/>
    </xf>
    <xf numFmtId="41" fontId="16" fillId="6" borderId="1" xfId="3" applyNumberFormat="1" applyFont="1" applyFill="1" applyBorder="1" applyAlignment="1">
      <alignment horizontal="center" vertical="center" wrapText="1"/>
    </xf>
    <xf numFmtId="41" fontId="26" fillId="3" borderId="1" xfId="3" applyNumberFormat="1" applyFont="1" applyFill="1" applyBorder="1" applyAlignment="1">
      <alignment horizontal="center" vertical="center" wrapText="1"/>
    </xf>
    <xf numFmtId="0" fontId="16" fillId="11" borderId="1" xfId="3" applyNumberFormat="1" applyFont="1" applyFill="1" applyBorder="1" applyAlignment="1">
      <alignment horizontal="center" vertical="center" wrapText="1"/>
    </xf>
    <xf numFmtId="41" fontId="16" fillId="11" borderId="1" xfId="3" applyNumberFormat="1" applyFont="1" applyFill="1" applyBorder="1" applyAlignment="1">
      <alignment horizontal="center" vertical="center" wrapText="1"/>
    </xf>
    <xf numFmtId="41" fontId="26" fillId="11" borderId="1" xfId="3" applyNumberFormat="1" applyFont="1" applyFill="1" applyBorder="1" applyAlignment="1">
      <alignment horizontal="center" vertical="center" wrapText="1"/>
    </xf>
    <xf numFmtId="0" fontId="16" fillId="6" borderId="1" xfId="3" applyNumberFormat="1" applyFont="1" applyFill="1" applyBorder="1" applyAlignment="1">
      <alignment horizontal="center" vertical="center" wrapText="1"/>
    </xf>
    <xf numFmtId="9" fontId="16" fillId="12" borderId="1" xfId="3" applyNumberFormat="1" applyFont="1" applyFill="1" applyBorder="1" applyAlignment="1">
      <alignment horizontal="center" vertical="center" wrapText="1"/>
    </xf>
    <xf numFmtId="41" fontId="26" fillId="6" borderId="1" xfId="3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1" xfId="0" applyFill="1" applyBorder="1" applyAlignment="1">
      <alignment wrapText="1"/>
    </xf>
    <xf numFmtId="3" fontId="30" fillId="0" borderId="1" xfId="0" applyNumberFormat="1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wrapText="1"/>
    </xf>
    <xf numFmtId="0" fontId="2" fillId="14" borderId="1" xfId="0" applyFont="1" applyFill="1" applyBorder="1" applyAlignment="1">
      <alignment horizontal="center" vertical="center" textRotation="90"/>
    </xf>
    <xf numFmtId="0" fontId="2" fillId="15" borderId="1" xfId="0" applyFont="1" applyFill="1" applyBorder="1" applyAlignment="1">
      <alignment horizontal="center" vertical="center" textRotation="90"/>
    </xf>
    <xf numFmtId="0" fontId="2" fillId="16" borderId="1" xfId="0" applyFont="1" applyFill="1" applyBorder="1" applyAlignment="1">
      <alignment horizontal="center" vertical="center" textRotation="90"/>
    </xf>
    <xf numFmtId="0" fontId="2" fillId="12" borderId="1" xfId="0" applyFont="1" applyFill="1" applyBorder="1" applyAlignment="1">
      <alignment horizontal="center" vertical="center" textRotation="90"/>
    </xf>
    <xf numFmtId="0" fontId="2" fillId="17" borderId="1" xfId="0" applyFont="1" applyFill="1" applyBorder="1" applyAlignment="1">
      <alignment horizontal="center" vertical="center" textRotation="90"/>
    </xf>
    <xf numFmtId="0" fontId="2" fillId="11" borderId="1" xfId="0" applyFont="1" applyFill="1" applyBorder="1" applyAlignment="1">
      <alignment horizontal="center" vertical="center" textRotation="90"/>
    </xf>
    <xf numFmtId="0" fontId="2" fillId="18" borderId="1" xfId="0" applyFont="1" applyFill="1" applyBorder="1" applyAlignment="1">
      <alignment horizontal="center" vertical="center" textRotation="90"/>
    </xf>
    <xf numFmtId="0" fontId="2" fillId="19" borderId="1" xfId="0" applyFont="1" applyFill="1" applyBorder="1" applyAlignment="1">
      <alignment horizontal="center" vertical="center" textRotation="90"/>
    </xf>
    <xf numFmtId="0" fontId="2" fillId="20" borderId="1" xfId="0" applyFont="1" applyFill="1" applyBorder="1" applyAlignment="1">
      <alignment horizontal="center" vertical="center" textRotation="90"/>
    </xf>
    <xf numFmtId="0" fontId="2" fillId="21" borderId="1" xfId="0" applyFont="1" applyFill="1" applyBorder="1" applyAlignment="1">
      <alignment horizontal="center" vertical="center" textRotation="90"/>
    </xf>
    <xf numFmtId="0" fontId="2" fillId="22" borderId="1" xfId="0" applyFont="1" applyFill="1" applyBorder="1" applyAlignment="1">
      <alignment horizontal="center" vertical="center" textRotation="90"/>
    </xf>
    <xf numFmtId="0" fontId="2" fillId="23" borderId="1" xfId="0" applyFont="1" applyFill="1" applyBorder="1" applyAlignment="1">
      <alignment horizontal="center" vertical="center" textRotation="90"/>
    </xf>
    <xf numFmtId="0" fontId="2" fillId="24" borderId="1" xfId="0" applyFont="1" applyFill="1" applyBorder="1" applyAlignment="1">
      <alignment horizontal="center" vertical="center" textRotation="90"/>
    </xf>
    <xf numFmtId="3" fontId="30" fillId="0" borderId="1" xfId="0" quotePrefix="1" applyNumberFormat="1" applyFont="1" applyBorder="1" applyAlignment="1">
      <alignment horizontal="right" vertical="center" wrapText="1"/>
    </xf>
    <xf numFmtId="0" fontId="2" fillId="25" borderId="1" xfId="0" applyFont="1" applyFill="1" applyBorder="1" applyAlignment="1">
      <alignment horizontal="center" vertical="center" textRotation="90"/>
    </xf>
    <xf numFmtId="0" fontId="2" fillId="26" borderId="1" xfId="0" applyFont="1" applyFill="1" applyBorder="1" applyAlignment="1">
      <alignment horizontal="center" vertical="center" textRotation="90"/>
    </xf>
    <xf numFmtId="0" fontId="2" fillId="27" borderId="1" xfId="0" applyFont="1" applyFill="1" applyBorder="1" applyAlignment="1">
      <alignment horizontal="center" vertical="center" textRotation="90"/>
    </xf>
    <xf numFmtId="0" fontId="58" fillId="0" borderId="1" xfId="0" applyFont="1" applyFill="1" applyBorder="1" applyAlignment="1">
      <alignment vertical="top" wrapText="1"/>
    </xf>
    <xf numFmtId="0" fontId="58" fillId="0" borderId="1" xfId="0" applyFont="1" applyFill="1" applyBorder="1" applyAlignment="1">
      <alignment horizontal="left" vertical="top" wrapText="1"/>
    </xf>
    <xf numFmtId="0" fontId="58" fillId="0" borderId="1" xfId="0" applyFont="1" applyBorder="1" applyAlignment="1">
      <alignment vertical="top" wrapText="1"/>
    </xf>
    <xf numFmtId="0" fontId="58" fillId="0" borderId="1" xfId="0" applyFont="1" applyBorder="1" applyAlignment="1">
      <alignment horizontal="left" vertical="top" wrapText="1"/>
    </xf>
    <xf numFmtId="0" fontId="57" fillId="0" borderId="1" xfId="0" applyFont="1" applyFill="1" applyBorder="1" applyAlignment="1">
      <alignment vertical="top" wrapText="1"/>
    </xf>
    <xf numFmtId="0" fontId="59" fillId="0" borderId="1" xfId="0" applyFont="1" applyFill="1" applyBorder="1" applyAlignment="1">
      <alignment vertical="top" wrapText="1"/>
    </xf>
    <xf numFmtId="0" fontId="59" fillId="3" borderId="1" xfId="0" applyFont="1" applyFill="1" applyBorder="1" applyAlignment="1">
      <alignment vertical="top" wrapText="1"/>
    </xf>
    <xf numFmtId="0" fontId="59" fillId="0" borderId="1" xfId="0" applyFont="1" applyBorder="1" applyAlignment="1">
      <alignment vertical="top" wrapText="1"/>
    </xf>
    <xf numFmtId="0" fontId="26" fillId="0" borderId="1" xfId="0" applyFont="1" applyFill="1" applyBorder="1" applyAlignment="1">
      <alignment vertical="top" wrapText="1"/>
    </xf>
    <xf numFmtId="0" fontId="57" fillId="3" borderId="1" xfId="0" applyFont="1" applyFill="1" applyBorder="1" applyAlignment="1">
      <alignment vertical="top" wrapText="1"/>
    </xf>
    <xf numFmtId="0" fontId="26" fillId="0" borderId="1" xfId="0" applyFont="1" applyFill="1" applyBorder="1" applyAlignment="1">
      <alignment horizontal="left" vertical="top" wrapText="1"/>
    </xf>
    <xf numFmtId="0" fontId="58" fillId="0" borderId="14" xfId="0" applyFont="1" applyFill="1" applyBorder="1" applyAlignment="1">
      <alignment vertical="top" wrapText="1"/>
    </xf>
    <xf numFmtId="0" fontId="58" fillId="0" borderId="15" xfId="0" applyFont="1" applyFill="1" applyBorder="1" applyAlignment="1">
      <alignment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34" fillId="8" borderId="2" xfId="0" applyFont="1" applyFill="1" applyBorder="1" applyAlignment="1">
      <alignment horizontal="center" vertical="center" wrapText="1"/>
    </xf>
    <xf numFmtId="0" fontId="58" fillId="0" borderId="4" xfId="0" applyFont="1" applyFill="1" applyBorder="1" applyAlignment="1">
      <alignment vertical="top" wrapText="1"/>
    </xf>
    <xf numFmtId="0" fontId="55" fillId="0" borderId="0" xfId="0" applyFont="1" applyAlignment="1">
      <alignment horizontal="center" vertical="center" wrapText="1"/>
    </xf>
    <xf numFmtId="0" fontId="46" fillId="0" borderId="0" xfId="0" applyFont="1" applyAlignment="1">
      <alignment horizontal="distributed" wrapText="1"/>
    </xf>
    <xf numFmtId="0" fontId="0" fillId="0" borderId="0" xfId="0" applyAlignment="1">
      <alignment horizontal="distributed" wrapText="1"/>
    </xf>
    <xf numFmtId="0" fontId="4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/>
    <xf numFmtId="0" fontId="3" fillId="2" borderId="1" xfId="0" applyFont="1" applyFill="1" applyBorder="1" applyAlignment="1">
      <alignment horizontal="center" vertical="top"/>
    </xf>
    <xf numFmtId="0" fontId="32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textRotation="90" wrapText="1"/>
    </xf>
    <xf numFmtId="0" fontId="21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39" fillId="3" borderId="7" xfId="0" applyFont="1" applyFill="1" applyBorder="1" applyAlignment="1">
      <alignment horizontal="center" vertical="center"/>
    </xf>
    <xf numFmtId="0" fontId="21" fillId="9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15" fillId="5" borderId="2" xfId="2" applyFont="1" applyFill="1" applyBorder="1" applyAlignment="1">
      <alignment horizontal="center" vertical="center" wrapText="1"/>
    </xf>
    <xf numFmtId="0" fontId="15" fillId="5" borderId="3" xfId="2" applyFont="1" applyFill="1" applyBorder="1" applyAlignment="1">
      <alignment horizontal="center" vertical="center" wrapText="1"/>
    </xf>
    <xf numFmtId="0" fontId="15" fillId="5" borderId="4" xfId="2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14" fillId="6" borderId="5" xfId="2" applyFont="1" applyFill="1" applyBorder="1" applyAlignment="1">
      <alignment horizontal="center" vertical="center"/>
    </xf>
    <xf numFmtId="0" fontId="14" fillId="6" borderId="8" xfId="2" applyFont="1" applyFill="1" applyBorder="1" applyAlignment="1">
      <alignment horizontal="center" vertical="center"/>
    </xf>
    <xf numFmtId="0" fontId="14" fillId="6" borderId="6" xfId="2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5" fillId="5" borderId="1" xfId="2" applyFont="1" applyFill="1" applyBorder="1" applyAlignment="1">
      <alignment horizontal="center" vertical="center" wrapText="1"/>
    </xf>
    <xf numFmtId="0" fontId="51" fillId="0" borderId="0" xfId="2" applyFont="1" applyAlignment="1">
      <alignment horizontal="left" wrapText="1"/>
    </xf>
    <xf numFmtId="0" fontId="50" fillId="0" borderId="0" xfId="2" applyFont="1" applyAlignment="1">
      <alignment horizontal="left" wrapText="1"/>
    </xf>
    <xf numFmtId="0" fontId="41" fillId="0" borderId="0" xfId="2" applyFont="1" applyAlignment="1">
      <alignment horizontal="left" vertical="center" wrapText="1"/>
    </xf>
    <xf numFmtId="0" fontId="21" fillId="5" borderId="9" xfId="0" applyFont="1" applyFill="1" applyBorder="1" applyAlignment="1">
      <alignment horizontal="center" vertical="center" wrapText="1"/>
    </xf>
    <xf numFmtId="0" fontId="21" fillId="5" borderId="10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16" fillId="13" borderId="9" xfId="0" applyFont="1" applyFill="1" applyBorder="1" applyAlignment="1">
      <alignment horizontal="center" vertical="center" wrapText="1"/>
    </xf>
    <xf numFmtId="0" fontId="16" fillId="13" borderId="10" xfId="0" applyFont="1" applyFill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0" fontId="21" fillId="13" borderId="11" xfId="0" applyFont="1" applyFill="1" applyBorder="1" applyAlignment="1">
      <alignment horizontal="center" vertical="center" wrapText="1"/>
    </xf>
    <xf numFmtId="0" fontId="21" fillId="13" borderId="12" xfId="0" applyFont="1" applyFill="1" applyBorder="1" applyAlignment="1">
      <alignment horizontal="center" vertical="center" wrapText="1"/>
    </xf>
    <xf numFmtId="0" fontId="21" fillId="13" borderId="1" xfId="0" applyFont="1" applyFill="1" applyBorder="1" applyAlignment="1">
      <alignment horizontal="center" vertical="center" wrapText="1"/>
    </xf>
    <xf numFmtId="0" fontId="15" fillId="13" borderId="2" xfId="2" applyFont="1" applyFill="1" applyBorder="1" applyAlignment="1">
      <alignment horizontal="center" vertical="center" wrapText="1"/>
    </xf>
    <xf numFmtId="0" fontId="15" fillId="13" borderId="3" xfId="2" applyFont="1" applyFill="1" applyBorder="1" applyAlignment="1">
      <alignment horizontal="center" vertical="center" wrapText="1"/>
    </xf>
    <xf numFmtId="0" fontId="15" fillId="13" borderId="4" xfId="2" applyFont="1" applyFill="1" applyBorder="1" applyAlignment="1">
      <alignment horizontal="center" vertical="center" wrapText="1"/>
    </xf>
  </cellXfs>
  <cellStyles count="14">
    <cellStyle name="Comma" xfId="1" builtinId="3"/>
    <cellStyle name="Comma 2" xfId="3"/>
    <cellStyle name="Comma 4" xfId="13"/>
    <cellStyle name="Excel Built-in Normal" xfId="4"/>
    <cellStyle name="Normal" xfId="0" builtinId="0"/>
    <cellStyle name="Normal 2" xfId="2"/>
    <cellStyle name="Normal 2 2" xfId="5"/>
    <cellStyle name="Normal 2 3" xfId="6"/>
    <cellStyle name="Normal 2 4" xfId="7"/>
    <cellStyle name="Normal 3" xfId="8"/>
    <cellStyle name="Normal 4" xfId="9"/>
    <cellStyle name="Obično 2" xfId="10"/>
    <cellStyle name="Percent" xfId="12" builtinId="5"/>
    <cellStyle name="Zarez 2" xfId="11"/>
  </cellStyles>
  <dxfs count="0"/>
  <tableStyles count="0" defaultTableStyle="TableStyleMedium9" defaultPivotStyle="PivotStyleLight16"/>
  <colors>
    <mruColors>
      <color rgb="FFFBF8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vi-VN">
                <a:solidFill>
                  <a:sysClr val="windowText" lastClr="000000"/>
                </a:solidFill>
                <a:latin typeface="Calibri" pitchFamily="34" charset="0"/>
              </a:rPr>
              <a:t>Ukupni predviđeni izdaci  (za III godine)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49958677145487901"/>
          <c:y val="0.21513338342713412"/>
          <c:w val="0.40789544145616363"/>
          <c:h val="0.558405975132942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'Ukupno po sektorima'!$D$3:$D$6</c:f>
              <c:strCache>
                <c:ptCount val="4"/>
                <c:pt idx="0">
                  <c:v>Ukupni predviđeni izdaci  (za III godine)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'Ukupno po sektorima'!$B$7:$B$9</c:f>
              <c:strCache>
                <c:ptCount val="3"/>
                <c:pt idx="0">
                  <c:v>Ekonomski sektor</c:v>
                </c:pt>
                <c:pt idx="1">
                  <c:v>Društveni sektor</c:v>
                </c:pt>
                <c:pt idx="2">
                  <c:v>Sektor okoliša /zaštite životne sredine</c:v>
                </c:pt>
              </c:strCache>
            </c:strRef>
          </c:cat>
          <c:val>
            <c:numRef>
              <c:f>'Ukupno po sektorima'!$D$7:$D$9</c:f>
              <c:numCache>
                <c:formatCode>_(* #,##0_);_(* \(#,##0\);_(* "-"_);_(@_)</c:formatCode>
                <c:ptCount val="3"/>
                <c:pt idx="0">
                  <c:v>6338000</c:v>
                </c:pt>
                <c:pt idx="1">
                  <c:v>3403700</c:v>
                </c:pt>
                <c:pt idx="2">
                  <c:v>3436000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C5-4D52-9239-9A0A78D83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0710528"/>
        <c:axId val="170712064"/>
      </c:barChart>
      <c:catAx>
        <c:axId val="1707105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712064"/>
        <c:crosses val="autoZero"/>
        <c:auto val="1"/>
        <c:lblAlgn val="ctr"/>
        <c:lblOffset val="100"/>
        <c:noMultiLvlLbl val="0"/>
      </c:catAx>
      <c:valAx>
        <c:axId val="170712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710528"/>
        <c:crosses val="autoZero"/>
        <c:crossBetween val="between"/>
        <c:dispUnits>
          <c:custUnit val="1000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Broj projekata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44659961574115109"/>
          <c:y val="0.23473525426583691"/>
          <c:w val="0.49720236099939374"/>
          <c:h val="0.597478669240172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'Ukupno po sektorima'!$U$3</c:f>
              <c:strCache>
                <c:ptCount val="1"/>
                <c:pt idx="0">
                  <c:v>Broj projekata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softEdge rad="0"/>
            </a:effectLst>
          </c:spPr>
          <c:invertIfNegative val="0"/>
          <c:cat>
            <c:strRef>
              <c:f>'Ukupno po sektorima'!$B$4:$B$9</c:f>
              <c:strCache>
                <c:ptCount val="6"/>
                <c:pt idx="3">
                  <c:v>Ekonomski sektor</c:v>
                </c:pt>
                <c:pt idx="4">
                  <c:v>Društveni sektor</c:v>
                </c:pt>
                <c:pt idx="5">
                  <c:v>Sektor okoliša /zaštite životne sredine</c:v>
                </c:pt>
              </c:strCache>
            </c:strRef>
          </c:cat>
          <c:val>
            <c:numRef>
              <c:f>'Ukupno po sektorima'!$U$4:$U$9</c:f>
              <c:numCache>
                <c:formatCode>General</c:formatCode>
                <c:ptCount val="6"/>
                <c:pt idx="3" formatCode="_(* #,##0_);_(* \(#,##0\);_(* &quot;-&quot;_);_(@_)">
                  <c:v>22</c:v>
                </c:pt>
                <c:pt idx="4" formatCode="_(* #,##0_);_(* \(#,##0\);_(* &quot;-&quot;_);_(@_)">
                  <c:v>41</c:v>
                </c:pt>
                <c:pt idx="5" formatCode="_(* #,##0_);_(* \(#,##0\);_(* &quot;-&quot;_);_(@_)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8F-4B43-9269-DD4995D28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"/>
        <c:axId val="170617856"/>
        <c:axId val="170640128"/>
      </c:barChart>
      <c:catAx>
        <c:axId val="1706178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640128"/>
        <c:crosses val="autoZero"/>
        <c:auto val="1"/>
        <c:lblAlgn val="ctr"/>
        <c:lblOffset val="100"/>
        <c:noMultiLvlLbl val="0"/>
      </c:catAx>
      <c:valAx>
        <c:axId val="170640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617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bs-Latn-BA">
                <a:solidFill>
                  <a:sysClr val="windowText" lastClr="000000"/>
                </a:solidFill>
              </a:rPr>
              <a:t>Finansiranje iz budžeta - (</a:t>
            </a:r>
            <a:r>
              <a:rPr lang="en-US">
                <a:solidFill>
                  <a:sysClr val="windowText" lastClr="000000"/>
                </a:solidFill>
              </a:rPr>
              <a:t>ukupno I+II+III)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7191226569590036"/>
          <c:y val="0.26533292887799537"/>
          <c:w val="0.55966370142954602"/>
          <c:h val="0.5161044966447024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'Ukupno po sektorima'!$H$5:$H$6</c:f>
              <c:strCache>
                <c:ptCount val="2"/>
                <c:pt idx="0">
                  <c:v>ukupno (I+II+III)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'Ukupno po sektorima'!$B$7:$B$9</c:f>
              <c:strCache>
                <c:ptCount val="3"/>
                <c:pt idx="0">
                  <c:v>Ekonomski sektor</c:v>
                </c:pt>
                <c:pt idx="1">
                  <c:v>Društveni sektor</c:v>
                </c:pt>
                <c:pt idx="2">
                  <c:v>Sektor okoliša /zaštite životne sredine</c:v>
                </c:pt>
              </c:strCache>
            </c:strRef>
          </c:cat>
          <c:val>
            <c:numRef>
              <c:f>'Ukupno po sektorima'!$H$7:$H$9</c:f>
              <c:numCache>
                <c:formatCode>_(* #,##0_);_(* \(#,##0\);_(* "-"_);_(@_)</c:formatCode>
                <c:ptCount val="3"/>
                <c:pt idx="0">
                  <c:v>1854000</c:v>
                </c:pt>
                <c:pt idx="1">
                  <c:v>1396000</c:v>
                </c:pt>
                <c:pt idx="2">
                  <c:v>1801000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B1-4E28-A460-F5C65F5F1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0869120"/>
        <c:axId val="170870656"/>
      </c:barChart>
      <c:catAx>
        <c:axId val="170869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870656"/>
        <c:crosses val="autoZero"/>
        <c:auto val="1"/>
        <c:lblAlgn val="ctr"/>
        <c:lblOffset val="100"/>
        <c:noMultiLvlLbl val="0"/>
      </c:catAx>
      <c:valAx>
        <c:axId val="170870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869120"/>
        <c:crosses val="autoZero"/>
        <c:crossBetween val="between"/>
        <c:dispUnits>
          <c:custUnit val="1000"/>
          <c:dispUnitsLbl>
            <c:tx>
              <c:rich>
                <a:bodyPr rot="0" spcFirstLastPara="1" vertOverflow="ellipsis" vert="horz" wrap="square" anchor="ctr" anchorCtr="1"/>
                <a:lstStyle/>
                <a:p>
                  <a:pPr>
                    <a:defRPr lang="en-US"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 b="1"/>
                    <a:t>x </a:t>
                  </a:r>
                  <a:r>
                    <a:rPr lang="en-US" sz="900" b="1"/>
                    <a:t>1000</a:t>
                  </a:r>
                  <a:endParaRPr lang="en-US" b="1"/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bs-Latn-BA">
                <a:solidFill>
                  <a:sysClr val="windowText" lastClr="000000"/>
                </a:solidFill>
              </a:rPr>
              <a:t>Finansiranje iz ostalih</a:t>
            </a:r>
            <a:r>
              <a:rPr lang="bs-Latn-BA" baseline="0">
                <a:solidFill>
                  <a:sysClr val="windowText" lastClr="000000"/>
                </a:solidFill>
              </a:rPr>
              <a:t> izvora (</a:t>
            </a:r>
            <a:r>
              <a:rPr lang="en-US">
                <a:solidFill>
                  <a:sysClr val="windowText" lastClr="000000"/>
                </a:solidFill>
              </a:rPr>
              <a:t>ukupno I+II+III)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40644665712491157"/>
          <c:y val="0.27268490806552642"/>
          <c:w val="0.51896207667040783"/>
          <c:h val="0.5078347166750053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'Ukupno po sektorima'!$T$5:$T$6</c:f>
              <c:strCache>
                <c:ptCount val="2"/>
                <c:pt idx="0">
                  <c:v>ukupno (I+II+III)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'Ukupno po sektorima'!$B$7:$B$9</c:f>
              <c:strCache>
                <c:ptCount val="3"/>
                <c:pt idx="0">
                  <c:v>Ekonomski sektor</c:v>
                </c:pt>
                <c:pt idx="1">
                  <c:v>Društveni sektor</c:v>
                </c:pt>
                <c:pt idx="2">
                  <c:v>Sektor okoliša /zaštite životne sredine</c:v>
                </c:pt>
              </c:strCache>
            </c:strRef>
          </c:cat>
          <c:val>
            <c:numRef>
              <c:f>'Ukupno po sektorima'!$T$7:$T$9</c:f>
              <c:numCache>
                <c:formatCode>_(* #,##0_);_(* \(#,##0\);_(* "-"_);_(@_)</c:formatCode>
                <c:ptCount val="3"/>
                <c:pt idx="0">
                  <c:v>4484000</c:v>
                </c:pt>
                <c:pt idx="1">
                  <c:v>2007700</c:v>
                </c:pt>
                <c:pt idx="2">
                  <c:v>1635000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08-4BF9-8805-51C483210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0911616"/>
        <c:axId val="170913152"/>
      </c:barChart>
      <c:catAx>
        <c:axId val="1709116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913152"/>
        <c:crosses val="autoZero"/>
        <c:auto val="1"/>
        <c:lblAlgn val="ctr"/>
        <c:lblOffset val="100"/>
        <c:noMultiLvlLbl val="0"/>
      </c:catAx>
      <c:valAx>
        <c:axId val="170913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911616"/>
        <c:crosses val="autoZero"/>
        <c:crossBetween val="between"/>
        <c:dispUnits>
          <c:custUnit val="1000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0" i="0" u="none" strike="noStrike" kern="1200" cap="none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100" baseline="0">
                <a:solidFill>
                  <a:sysClr val="windowText" lastClr="000000"/>
                </a:solidFill>
              </a:rPr>
              <a:t>Plan implementacije-</a:t>
            </a:r>
            <a:r>
              <a:rPr lang="en-US" sz="1100" baseline="0">
                <a:solidFill>
                  <a:sysClr val="windowText" lastClr="000000"/>
                </a:solidFill>
              </a:rPr>
              <a:t>Struktura po izvorima finansiranja- I godina</a:t>
            </a:r>
            <a:endParaRPr lang="en-US" sz="11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1357080194482412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8217725058592089"/>
          <c:y val="0.26731531531531538"/>
          <c:w val="0.33086548242685626"/>
          <c:h val="0.5094709381458889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'Ukupno po godinama'!$D$3:$D$5</c:f>
              <c:strCache>
                <c:ptCount val="3"/>
                <c:pt idx="0">
                  <c:v>Finansiranje iz budžeta JLS</c:v>
                </c:pt>
              </c:strCache>
            </c:strRef>
          </c:tx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0"/>
          <c:cat>
            <c:strRef>
              <c:f>'Ukupno po godinama'!$B$6:$B$8</c:f>
              <c:strCache>
                <c:ptCount val="3"/>
                <c:pt idx="0">
                  <c:v>Ekonomski sektor</c:v>
                </c:pt>
                <c:pt idx="1">
                  <c:v>Društveni sektor</c:v>
                </c:pt>
                <c:pt idx="2">
                  <c:v>Sektor okoliša / zaštite životne sredine</c:v>
                </c:pt>
              </c:strCache>
            </c:strRef>
          </c:cat>
          <c:val>
            <c:numRef>
              <c:f>'Ukupno po godinama'!$D$6:$D$8</c:f>
              <c:numCache>
                <c:formatCode>_(* #,##0_);_(* \(#,##0\);_(* "-"_);_(@_)</c:formatCode>
                <c:ptCount val="3"/>
                <c:pt idx="0">
                  <c:v>506000</c:v>
                </c:pt>
                <c:pt idx="1">
                  <c:v>654500</c:v>
                </c:pt>
                <c:pt idx="2">
                  <c:v>331000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FB-4627-BEA0-C8CFDCDF4853}"/>
            </c:ext>
          </c:extLst>
        </c:ser>
        <c:ser>
          <c:idx val="1"/>
          <c:order val="1"/>
          <c:tx>
            <c:strRef>
              <c:f>'Ukupno po godinama'!$E$3:$E$5</c:f>
              <c:strCache>
                <c:ptCount val="3"/>
                <c:pt idx="0">
                  <c:v>Finansiranje iz ostalih izvora</c:v>
                </c:pt>
              </c:strCache>
            </c:strRef>
          </c:tx>
          <c:spPr>
            <a:noFill/>
            <a:ln w="25400" cap="flat" cmpd="sng" algn="ctr">
              <a:solidFill>
                <a:schemeClr val="accent2"/>
              </a:solidFill>
              <a:miter lim="800000"/>
            </a:ln>
            <a:effectLst/>
          </c:spPr>
          <c:invertIfNegative val="0"/>
          <c:cat>
            <c:strRef>
              <c:f>'Ukupno po godinama'!$B$6:$B$8</c:f>
              <c:strCache>
                <c:ptCount val="3"/>
                <c:pt idx="0">
                  <c:v>Ekonomski sektor</c:v>
                </c:pt>
                <c:pt idx="1">
                  <c:v>Društveni sektor</c:v>
                </c:pt>
                <c:pt idx="2">
                  <c:v>Sektor okoliša / zaštite životne sredine</c:v>
                </c:pt>
              </c:strCache>
            </c:strRef>
          </c:cat>
          <c:val>
            <c:numRef>
              <c:f>'Ukupno po godinama'!$E$6:$E$8</c:f>
              <c:numCache>
                <c:formatCode>_(* #,##0_);_(* \(#,##0\);_(* "-"_);_(@_)</c:formatCode>
                <c:ptCount val="3"/>
                <c:pt idx="0">
                  <c:v>2970000</c:v>
                </c:pt>
                <c:pt idx="1">
                  <c:v>1379700</c:v>
                </c:pt>
                <c:pt idx="2">
                  <c:v>350000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FB-4627-BEA0-C8CFDCDF4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7"/>
        <c:overlap val="100"/>
        <c:axId val="171406848"/>
        <c:axId val="171408384"/>
      </c:barChart>
      <c:catAx>
        <c:axId val="1714068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408384"/>
        <c:crosses val="autoZero"/>
        <c:auto val="1"/>
        <c:lblAlgn val="ctr"/>
        <c:lblOffset val="100"/>
        <c:noMultiLvlLbl val="0"/>
      </c:catAx>
      <c:valAx>
        <c:axId val="171408384"/>
        <c:scaling>
          <c:orientation val="minMax"/>
        </c:scaling>
        <c:delete val="0"/>
        <c:axPos val="b"/>
        <c:numFmt formatCode="_(* #,##0_);_(* \(#,##0\);_(* &quot;-&quot;_);_(@_)" sourceLinked="1"/>
        <c:majorTickMark val="none"/>
        <c:minorTickMark val="none"/>
        <c:tickLblPos val="nextTo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406848"/>
        <c:crosses val="autoZero"/>
        <c:crossBetween val="between"/>
        <c:dispUnits>
          <c:custUnit val="1000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8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825763041500824"/>
          <c:y val="0.39401631552812688"/>
          <c:w val="0.25040050996401664"/>
          <c:h val="0.400003404979782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0" i="0" u="none" strike="noStrike" kern="1200" cap="none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100" b="0" i="0" baseline="0">
                <a:solidFill>
                  <a:sysClr val="windowText" lastClr="000000"/>
                </a:solidFill>
                <a:latin typeface="+mn-lt"/>
              </a:rPr>
              <a:t>Plan implementacije-</a:t>
            </a:r>
            <a:r>
              <a:rPr lang="en-US" sz="1100" b="0" i="0" baseline="0">
                <a:solidFill>
                  <a:sysClr val="windowText" lastClr="000000"/>
                </a:solidFill>
                <a:latin typeface="+mn-lt"/>
              </a:rPr>
              <a:t>Struktura po izvorima finansiranja- II godina</a:t>
            </a:r>
          </a:p>
        </c:rich>
      </c:tx>
      <c:layout>
        <c:manualLayout>
          <c:xMode val="edge"/>
          <c:yMode val="edge"/>
          <c:x val="0.13156675058337286"/>
          <c:y val="1.6463273935915124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7277638716918737"/>
          <c:y val="0.27023679417122026"/>
          <c:w val="0.33848075021601554"/>
          <c:h val="0.4855656763207246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'Ukupno po godinama'!$D$10:$D$12</c:f>
              <c:strCache>
                <c:ptCount val="3"/>
                <c:pt idx="0">
                  <c:v>Finansiranje iz budžeta JLS</c:v>
                </c:pt>
              </c:strCache>
            </c:strRef>
          </c:tx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0"/>
          <c:cat>
            <c:strRef>
              <c:f>'Ukupno po godinama'!$B$13:$B$15</c:f>
              <c:strCache>
                <c:ptCount val="3"/>
                <c:pt idx="0">
                  <c:v>Ekonomski sektor</c:v>
                </c:pt>
                <c:pt idx="1">
                  <c:v>Društveni sektor</c:v>
                </c:pt>
                <c:pt idx="2">
                  <c:v>Sektor okoliša / zaštite životne sredine</c:v>
                </c:pt>
              </c:strCache>
            </c:strRef>
          </c:cat>
          <c:val>
            <c:numRef>
              <c:f>'Ukupno po godinama'!$D$13:$D$15</c:f>
              <c:numCache>
                <c:formatCode>_(* #,##0_);_(* \(#,##0\);_(* "-"_);_(@_)</c:formatCode>
                <c:ptCount val="3"/>
                <c:pt idx="0">
                  <c:v>595000</c:v>
                </c:pt>
                <c:pt idx="1">
                  <c:v>383500</c:v>
                </c:pt>
                <c:pt idx="2">
                  <c:v>725000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A-4F69-A2E6-979A7B82639F}"/>
            </c:ext>
          </c:extLst>
        </c:ser>
        <c:ser>
          <c:idx val="1"/>
          <c:order val="1"/>
          <c:tx>
            <c:strRef>
              <c:f>'Ukupno po godinama'!$E$10:$E$12</c:f>
              <c:strCache>
                <c:ptCount val="3"/>
                <c:pt idx="0">
                  <c:v>Finansiranje iz ostalih izvora</c:v>
                </c:pt>
              </c:strCache>
            </c:strRef>
          </c:tx>
          <c:spPr>
            <a:noFill/>
            <a:ln w="25400" cap="flat" cmpd="sng" algn="ctr">
              <a:solidFill>
                <a:schemeClr val="accent2"/>
              </a:solidFill>
              <a:miter lim="800000"/>
            </a:ln>
            <a:effectLst/>
          </c:spPr>
          <c:invertIfNegative val="0"/>
          <c:cat>
            <c:strRef>
              <c:f>'Ukupno po godinama'!$B$13:$B$15</c:f>
              <c:strCache>
                <c:ptCount val="3"/>
                <c:pt idx="0">
                  <c:v>Ekonomski sektor</c:v>
                </c:pt>
                <c:pt idx="1">
                  <c:v>Društveni sektor</c:v>
                </c:pt>
                <c:pt idx="2">
                  <c:v>Sektor okoliša / zaštite životne sredine</c:v>
                </c:pt>
              </c:strCache>
            </c:strRef>
          </c:cat>
          <c:val>
            <c:numRef>
              <c:f>'Ukupno po godinama'!$E$13:$E$15</c:f>
              <c:numCache>
                <c:formatCode>_(* #,##0_);_(* \(#,##0\);_(* "-"_);_(@_)</c:formatCode>
                <c:ptCount val="3"/>
                <c:pt idx="0">
                  <c:v>942000</c:v>
                </c:pt>
                <c:pt idx="1">
                  <c:v>307000</c:v>
                </c:pt>
                <c:pt idx="2">
                  <c:v>635000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A-4F69-A2E6-979A7B8263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7"/>
        <c:overlap val="100"/>
        <c:axId val="171611264"/>
        <c:axId val="171612800"/>
      </c:barChart>
      <c:catAx>
        <c:axId val="171611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12800"/>
        <c:crosses val="autoZero"/>
        <c:auto val="1"/>
        <c:lblAlgn val="ctr"/>
        <c:lblOffset val="100"/>
        <c:noMultiLvlLbl val="0"/>
      </c:catAx>
      <c:valAx>
        <c:axId val="171612800"/>
        <c:scaling>
          <c:orientation val="minMax"/>
        </c:scaling>
        <c:delete val="0"/>
        <c:axPos val="b"/>
        <c:numFmt formatCode="_(* #,##0_);_(* \(#,##0\);_(* &quot;-&quot;_);_(@_)" sourceLinked="1"/>
        <c:majorTickMark val="none"/>
        <c:minorTickMark val="none"/>
        <c:tickLblPos val="nextTo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11264"/>
        <c:crosses val="autoZero"/>
        <c:crossBetween val="between"/>
        <c:dispUnits>
          <c:custUnit val="1000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8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344984010475733"/>
          <c:y val="0.3928580238945561"/>
          <c:w val="0.24533843008703021"/>
          <c:h val="0.404375026892130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100" b="0" i="0" u="none" strike="noStrike" kern="1200" cap="none" spc="5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hr-HR" sz="1100" b="0" i="0" baseline="0">
                <a:solidFill>
                  <a:sysClr val="windowText" lastClr="000000"/>
                </a:solidFill>
              </a:rPr>
              <a:t>Plan implementacije-</a:t>
            </a:r>
            <a:r>
              <a:rPr lang="en-US" sz="1100" b="0" i="0" baseline="0">
                <a:solidFill>
                  <a:sysClr val="windowText" lastClr="000000"/>
                </a:solidFill>
              </a:rPr>
              <a:t>Struktura po izvorima finansiranja- III godina</a:t>
            </a:r>
            <a:endParaRPr lang="en-US" sz="11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13040293040293094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4909365052772623"/>
          <c:y val="0.25764350595313329"/>
          <c:w val="0.35418830624895392"/>
          <c:h val="0.5027732281010253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'Ukupno po godinama'!$D$17:$D$19</c:f>
              <c:strCache>
                <c:ptCount val="3"/>
                <c:pt idx="0">
                  <c:v>Finansiranje iz budžeta JLS</c:v>
                </c:pt>
              </c:strCache>
            </c:strRef>
          </c:tx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0"/>
          <c:cat>
            <c:strRef>
              <c:f>'Ukupno po godinama'!$B$20:$B$22</c:f>
              <c:strCache>
                <c:ptCount val="3"/>
                <c:pt idx="0">
                  <c:v>Ekonomski sektor</c:v>
                </c:pt>
                <c:pt idx="1">
                  <c:v>Društveni sektor</c:v>
                </c:pt>
                <c:pt idx="2">
                  <c:v>Sektor okoliša / zaštite životne sredine</c:v>
                </c:pt>
              </c:strCache>
            </c:strRef>
          </c:cat>
          <c:val>
            <c:numRef>
              <c:f>'Ukupno po godinama'!$D$20:$D$22</c:f>
              <c:numCache>
                <c:formatCode>_(* #,##0_);_(* \(#,##0\);_(* "-"_);_(@_)</c:formatCode>
                <c:ptCount val="3"/>
                <c:pt idx="0">
                  <c:v>753000</c:v>
                </c:pt>
                <c:pt idx="1">
                  <c:v>358000</c:v>
                </c:pt>
                <c:pt idx="2">
                  <c:v>745000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B0-4013-ABA1-9D02B2C580A7}"/>
            </c:ext>
          </c:extLst>
        </c:ser>
        <c:ser>
          <c:idx val="1"/>
          <c:order val="1"/>
          <c:tx>
            <c:strRef>
              <c:f>'Ukupno po godinama'!$E$17:$E$19</c:f>
              <c:strCache>
                <c:ptCount val="3"/>
                <c:pt idx="0">
                  <c:v>Finansiranje iz ostalih izvora</c:v>
                </c:pt>
              </c:strCache>
            </c:strRef>
          </c:tx>
          <c:spPr>
            <a:noFill/>
            <a:ln w="25400" cap="flat" cmpd="sng" algn="ctr">
              <a:solidFill>
                <a:schemeClr val="accent2"/>
              </a:solidFill>
              <a:miter lim="800000"/>
            </a:ln>
            <a:effectLst/>
          </c:spPr>
          <c:invertIfNegative val="0"/>
          <c:cat>
            <c:strRef>
              <c:f>'Ukupno po godinama'!$B$20:$B$22</c:f>
              <c:strCache>
                <c:ptCount val="3"/>
                <c:pt idx="0">
                  <c:v>Ekonomski sektor</c:v>
                </c:pt>
                <c:pt idx="1">
                  <c:v>Društveni sektor</c:v>
                </c:pt>
                <c:pt idx="2">
                  <c:v>Sektor okoliša / zaštite životne sredine</c:v>
                </c:pt>
              </c:strCache>
            </c:strRef>
          </c:cat>
          <c:val>
            <c:numRef>
              <c:f>'Ukupno po godinama'!$E$20:$E$22</c:f>
              <c:numCache>
                <c:formatCode>_(* #,##0_);_(* \(#,##0\);_(* "-"_);_(@_)</c:formatCode>
                <c:ptCount val="3"/>
                <c:pt idx="0">
                  <c:v>572000</c:v>
                </c:pt>
                <c:pt idx="1">
                  <c:v>321000</c:v>
                </c:pt>
                <c:pt idx="2">
                  <c:v>650000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B0-4013-ABA1-9D02B2C580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7"/>
        <c:overlap val="100"/>
        <c:axId val="171733760"/>
        <c:axId val="171735296"/>
      </c:barChart>
      <c:catAx>
        <c:axId val="1717337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735296"/>
        <c:crosses val="autoZero"/>
        <c:auto val="1"/>
        <c:lblAlgn val="ctr"/>
        <c:lblOffset val="100"/>
        <c:noMultiLvlLbl val="0"/>
      </c:catAx>
      <c:valAx>
        <c:axId val="171735296"/>
        <c:scaling>
          <c:orientation val="minMax"/>
        </c:scaling>
        <c:delete val="0"/>
        <c:axPos val="b"/>
        <c:numFmt formatCode="_(* #,##0_);_(* \(#,##0\);_(* &quot;-&quot;_);_(@_)" sourceLinked="1"/>
        <c:majorTickMark val="none"/>
        <c:minorTickMark val="none"/>
        <c:tickLblPos val="nextTo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733760"/>
        <c:crosses val="autoZero"/>
        <c:crossBetween val="between"/>
        <c:dispUnits>
          <c:custUnit val="1000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8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554252526944751"/>
          <c:y val="0.38600561557712282"/>
          <c:w val="0.25318087898587266"/>
          <c:h val="0.430236220472440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cap="none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ysClr val="windowText" lastClr="000000"/>
                </a:solidFill>
              </a:rPr>
              <a:t>Strukutura</a:t>
            </a:r>
            <a:r>
              <a:rPr lang="en-US" sz="1400" baseline="0">
                <a:solidFill>
                  <a:sysClr val="windowText" lastClr="000000"/>
                </a:solidFill>
              </a:rPr>
              <a:t> prema broju projekata</a:t>
            </a:r>
            <a:endParaRPr lang="en-US" sz="14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4093904612951494"/>
          <c:y val="9.641493559236859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cap="none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736211178738802E-2"/>
          <c:y val="9.6333836575899265E-2"/>
          <c:w val="0.34173194200467455"/>
          <c:h val="0.82589772619724244"/>
        </c:manualLayout>
      </c:layout>
      <c:barChart>
        <c:barDir val="bar"/>
        <c:grouping val="clustered"/>
        <c:varyColors val="0"/>
        <c:ser>
          <c:idx val="0"/>
          <c:order val="0"/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0"/>
          <c:dLbls>
            <c:delete val="1"/>
          </c:dLbls>
          <c:cat>
            <c:strRef>
              <c:f>'Ukupno po A-E klasama'!$B$7:$B$12</c:f>
              <c:strCache>
                <c:ptCount val="6"/>
                <c:pt idx="0">
                  <c:v>A- projekti za koje nema ideje od kuda bi se mogli finansirati;</c:v>
                </c:pt>
                <c:pt idx="1">
                  <c:v>B- projekti za koje ima ideje ko bi mogao biti donator ali nije napravljen projektni prijedlog i nije aplicirano;</c:v>
                </c:pt>
                <c:pt idx="2">
                  <c:v>C-projekti za koje ima ideja ko bi mogao biti donator i za koje je napravljen projektni prijedlog i aplicirano je ali nema nikakve povratne informacije;</c:v>
                </c:pt>
                <c:pt idx="3">
                  <c:v>D- projekti za koje ima ideja ko bi mogao biti donator i za koje je napravljen projektni prijedlog i aplicirano je te je dobijena potvrdna povratna informacija o finansiranju;</c:v>
                </c:pt>
                <c:pt idx="4">
                  <c:v>E - projekti za koje je u pisanoj formi potvrđeno finansiranje i osigurana sredstva;</c:v>
                </c:pt>
                <c:pt idx="5">
                  <c:v>Projekti koji se u potpunosti finansiraju iz budzeta JLS.</c:v>
                </c:pt>
              </c:strCache>
            </c:strRef>
          </c:cat>
          <c:val>
            <c:numRef>
              <c:f>'Ukupno po A-E klasama'!$D$7:$D$12</c:f>
              <c:numCache>
                <c:formatCode>0%</c:formatCode>
                <c:ptCount val="6"/>
                <c:pt idx="0">
                  <c:v>0.13580246913580246</c:v>
                </c:pt>
                <c:pt idx="1">
                  <c:v>7.407407407407407E-2</c:v>
                </c:pt>
                <c:pt idx="2">
                  <c:v>0.19753086419753085</c:v>
                </c:pt>
                <c:pt idx="3">
                  <c:v>0.12345679012345678</c:v>
                </c:pt>
                <c:pt idx="4">
                  <c:v>0.13580246913580246</c:v>
                </c:pt>
                <c:pt idx="5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2-4482-B770-651007940D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27"/>
        <c:overlap val="-48"/>
        <c:axId val="171654528"/>
        <c:axId val="171676800"/>
      </c:barChart>
      <c:catAx>
        <c:axId val="17165452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t" anchorCtr="0"/>
          <a:lstStyle/>
          <a:p>
            <a:pPr>
              <a:defRPr lang="en-US" sz="900" b="0" i="0" u="none" strike="noStrike" kern="10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76800"/>
        <c:crossesAt val="0"/>
        <c:auto val="1"/>
        <c:lblAlgn val="ctr"/>
        <c:lblOffset val="100"/>
        <c:noMultiLvlLbl val="0"/>
      </c:catAx>
      <c:valAx>
        <c:axId val="171676800"/>
        <c:scaling>
          <c:orientation val="maxMin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4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0"/>
          <a:lstStyle/>
          <a:p>
            <a:pPr>
              <a:defRPr lang="en-US" sz="1400" b="0" i="0" u="none" strike="noStrike" kern="1200" cap="none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ysClr val="windowText" lastClr="000000"/>
                </a:solidFill>
              </a:rPr>
              <a:t>Struktur</a:t>
            </a:r>
            <a:r>
              <a:rPr lang="en-US" sz="1400" baseline="0">
                <a:solidFill>
                  <a:sysClr val="windowText" lastClr="000000"/>
                </a:solidFill>
              </a:rPr>
              <a:t>a prema ukupno predvi</a:t>
            </a:r>
            <a:r>
              <a:rPr lang="bs-Latn-BA" sz="1400" baseline="0">
                <a:solidFill>
                  <a:sysClr val="windowText" lastClr="000000"/>
                </a:solidFill>
              </a:rPr>
              <a:t>đ</a:t>
            </a:r>
            <a:r>
              <a:rPr lang="en-US" sz="1400" baseline="0">
                <a:solidFill>
                  <a:sysClr val="windowText" lastClr="000000"/>
                </a:solidFill>
              </a:rPr>
              <a:t>enim izdacima za III godine</a:t>
            </a:r>
            <a:endParaRPr lang="en-US" sz="14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16649822053557567"/>
          <c:y val="7.298583527026887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>
            <a:defRPr lang="en-US" sz="1400" b="0" i="0" u="none" strike="noStrike" kern="1200" cap="none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736211178738802E-2"/>
          <c:y val="9.6333836575899265E-2"/>
          <c:w val="0.34173194200467455"/>
          <c:h val="0.82589772619724244"/>
        </c:manualLayout>
      </c:layout>
      <c:barChart>
        <c:barDir val="bar"/>
        <c:grouping val="clustered"/>
        <c:varyColors val="0"/>
        <c:ser>
          <c:idx val="0"/>
          <c:order val="0"/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0"/>
          <c:dLbls>
            <c:delete val="1"/>
          </c:dLbls>
          <c:cat>
            <c:strRef>
              <c:f>'Ukupno po A-E klasama'!$B$7:$B$12</c:f>
              <c:strCache>
                <c:ptCount val="6"/>
                <c:pt idx="0">
                  <c:v>A- projekti za koje nema ideje od kuda bi se mogli finansirati;</c:v>
                </c:pt>
                <c:pt idx="1">
                  <c:v>B- projekti za koje ima ideje ko bi mogao biti donator ali nije napravljen projektni prijedlog i nije aplicirano;</c:v>
                </c:pt>
                <c:pt idx="2">
                  <c:v>C-projekti za koje ima ideja ko bi mogao biti donator i za koje je napravljen projektni prijedlog i aplicirano je ali nema nikakve povratne informacije;</c:v>
                </c:pt>
                <c:pt idx="3">
                  <c:v>D- projekti za koje ima ideja ko bi mogao biti donator i za koje je napravljen projektni prijedlog i aplicirano je te je dobijena potvrdna povratna informacija o finansiranju;</c:v>
                </c:pt>
                <c:pt idx="4">
                  <c:v>E - projekti za koje je u pisanoj formi potvrđeno finansiranje i osigurana sredstva;</c:v>
                </c:pt>
                <c:pt idx="5">
                  <c:v>Projekti koji se u potpunosti finansiraju iz budzeta JLS.</c:v>
                </c:pt>
              </c:strCache>
            </c:strRef>
          </c:cat>
          <c:val>
            <c:numRef>
              <c:f>'Ukupno po A-E klasama'!$F$7:$F$12</c:f>
              <c:numCache>
                <c:formatCode>0%</c:formatCode>
                <c:ptCount val="6"/>
                <c:pt idx="0">
                  <c:v>9.9941567951918775E-2</c:v>
                </c:pt>
                <c:pt idx="1">
                  <c:v>1.7605500201097309E-2</c:v>
                </c:pt>
                <c:pt idx="2">
                  <c:v>0.17939397618704325</c:v>
                </c:pt>
                <c:pt idx="3">
                  <c:v>0.13930352034118246</c:v>
                </c:pt>
                <c:pt idx="4">
                  <c:v>0.35969858169483293</c:v>
                </c:pt>
                <c:pt idx="5">
                  <c:v>0.20405685362392526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CB-421B-BA11-70649670A6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27"/>
        <c:overlap val="-48"/>
        <c:axId val="171967616"/>
        <c:axId val="171969152"/>
      </c:barChart>
      <c:catAx>
        <c:axId val="17196761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t" anchorCtr="0"/>
          <a:lstStyle/>
          <a:p>
            <a:pPr>
              <a:defRPr lang="en-US" sz="900" b="0" i="0" u="none" strike="noStrike" kern="10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969152"/>
        <c:crossesAt val="0"/>
        <c:auto val="1"/>
        <c:lblAlgn val="ctr"/>
        <c:lblOffset val="100"/>
        <c:noMultiLvlLbl val="0"/>
      </c:catAx>
      <c:valAx>
        <c:axId val="171969152"/>
        <c:scaling>
          <c:orientation val="maxMin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96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0" i="0" u="none" strike="noStrike" kern="1200" cap="none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ysClr val="windowText" lastClr="000000"/>
                </a:solidFill>
              </a:rPr>
              <a:t>Struktura prema finansiranju iz ostalih izvora</a:t>
            </a:r>
          </a:p>
        </c:rich>
      </c:tx>
      <c:layout>
        <c:manualLayout>
          <c:xMode val="edge"/>
          <c:yMode val="edge"/>
          <c:x val="0.19616873644141949"/>
          <c:y val="7.4940320317134299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6701600405088183E-2"/>
          <c:y val="0.20044670833502795"/>
          <c:w val="0.46363278912399686"/>
          <c:h val="0.66325630591536244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'Ukupno po A-E klasama'!$M$5:$M$6</c:f>
              <c:strCache>
                <c:ptCount val="2"/>
                <c:pt idx="0">
                  <c:v>god. III</c:v>
                </c:pt>
              </c:strCache>
            </c:strRef>
          </c:tx>
          <c:spPr>
            <a:noFill/>
            <a:ln w="25400" cap="flat" cmpd="sng" algn="ctr">
              <a:solidFill>
                <a:schemeClr val="accent3"/>
              </a:solidFill>
              <a:miter lim="800000"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'Ukupno po A-E klasama'!$B$7:$B$12</c15:sqref>
                  </c15:fullRef>
                </c:ext>
              </c:extLst>
              <c:f>'Ukupno po A-E klasama'!$B$7:$B$11</c:f>
              <c:strCache>
                <c:ptCount val="5"/>
                <c:pt idx="0">
                  <c:v>A- projekti za koje nema ideje od kuda bi se mogli finansirati;</c:v>
                </c:pt>
                <c:pt idx="1">
                  <c:v>B- projekti za koje ima ideje ko bi mogao biti donator ali nije napravljen projektni prijedlog i nije aplicirano;</c:v>
                </c:pt>
                <c:pt idx="2">
                  <c:v>C-projekti za koje ima ideja ko bi mogao biti donator i za koje je napravljen projektni prijedlog i aplicirano je ali nema nikakve povratne informacije;</c:v>
                </c:pt>
                <c:pt idx="3">
                  <c:v>D- projekti za koje ima ideja ko bi mogao biti donator i za koje je napravljen projektni prijedlog i aplicirano je te je dobijena potvrdna povratna informacija o finansiranju;</c:v>
                </c:pt>
                <c:pt idx="4">
                  <c:v>E - projekti za koje je u pisanoj formi potvrđeno finansiranje i osigurana sredstva;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'Ukupno po A-E klasama'!$M$7:$M$12</c15:sqref>
                  </c15:fullRef>
                </c:ext>
              </c:extLst>
              <c:f>'Ukupno po A-E klasama'!$M$7:$M$11</c:f>
              <c:numCache>
                <c:formatCode>_(* #,##0_);_(* \(#,##0\);_(* "-"_);_(@_)</c:formatCode>
                <c:ptCount val="5"/>
                <c:pt idx="0">
                  <c:v>249000</c:v>
                </c:pt>
                <c:pt idx="1">
                  <c:v>53000</c:v>
                </c:pt>
                <c:pt idx="2">
                  <c:v>702000</c:v>
                </c:pt>
                <c:pt idx="3">
                  <c:v>314000</c:v>
                </c:pt>
                <c:pt idx="4">
                  <c:v>125000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B7-48F0-9DDC-C0411070C6CF}"/>
            </c:ext>
          </c:extLst>
        </c:ser>
        <c:ser>
          <c:idx val="1"/>
          <c:order val="1"/>
          <c:tx>
            <c:strRef>
              <c:f>'Ukupno po A-E klasama'!$L$5:$L$6</c:f>
              <c:strCache>
                <c:ptCount val="2"/>
                <c:pt idx="0">
                  <c:v>god. II</c:v>
                </c:pt>
              </c:strCache>
            </c:strRef>
          </c:tx>
          <c:spPr>
            <a:noFill/>
            <a:ln w="25400" cap="flat" cmpd="sng" algn="ctr">
              <a:solidFill>
                <a:schemeClr val="accent2"/>
              </a:solidFill>
              <a:miter lim="800000"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'Ukupno po A-E klasama'!$B$7:$B$12</c15:sqref>
                  </c15:fullRef>
                </c:ext>
              </c:extLst>
              <c:f>'Ukupno po A-E klasama'!$B$7:$B$11</c:f>
              <c:strCache>
                <c:ptCount val="5"/>
                <c:pt idx="0">
                  <c:v>A- projekti za koje nema ideje od kuda bi se mogli finansirati;</c:v>
                </c:pt>
                <c:pt idx="1">
                  <c:v>B- projekti za koje ima ideje ko bi mogao biti donator ali nije napravljen projektni prijedlog i nije aplicirano;</c:v>
                </c:pt>
                <c:pt idx="2">
                  <c:v>C-projekti za koje ima ideja ko bi mogao biti donator i za koje je napravljen projektni prijedlog i aplicirano je ali nema nikakve povratne informacije;</c:v>
                </c:pt>
                <c:pt idx="3">
                  <c:v>D- projekti za koje ima ideja ko bi mogao biti donator i za koje je napravljen projektni prijedlog i aplicirano je te je dobijena potvrdna povratna informacija o finansiranju;</c:v>
                </c:pt>
                <c:pt idx="4">
                  <c:v>E - projekti za koje je u pisanoj formi potvrđeno finansiranje i osigurana sredstva;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'Ukupno po A-E klasama'!$L$7:$L$12</c15:sqref>
                  </c15:fullRef>
                </c:ext>
              </c:extLst>
              <c:f>'Ukupno po A-E klasama'!$L$7:$L$11</c:f>
              <c:numCache>
                <c:formatCode>_(* #,##0_);_(* \(#,##0\);_(* "-"_);_(@_)</c:formatCode>
                <c:ptCount val="5"/>
                <c:pt idx="0">
                  <c:v>324000</c:v>
                </c:pt>
                <c:pt idx="1">
                  <c:v>44000</c:v>
                </c:pt>
                <c:pt idx="2">
                  <c:v>567000</c:v>
                </c:pt>
                <c:pt idx="3">
                  <c:v>284000</c:v>
                </c:pt>
                <c:pt idx="4">
                  <c:v>665000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B7-48F0-9DDC-C0411070C6CF}"/>
            </c:ext>
          </c:extLst>
        </c:ser>
        <c:ser>
          <c:idx val="0"/>
          <c:order val="2"/>
          <c:tx>
            <c:strRef>
              <c:f>'Ukupno po A-E klasama'!$K$5:$K$6</c:f>
              <c:strCache>
                <c:ptCount val="2"/>
                <c:pt idx="0">
                  <c:v>god. I</c:v>
                </c:pt>
              </c:strCache>
            </c:strRef>
          </c:tx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'Ukupno po A-E klasama'!$B$7:$B$12</c15:sqref>
                  </c15:fullRef>
                </c:ext>
              </c:extLst>
              <c:f>'Ukupno po A-E klasama'!$B$7:$B$11</c:f>
              <c:strCache>
                <c:ptCount val="5"/>
                <c:pt idx="0">
                  <c:v>A- projekti za koje nema ideje od kuda bi se mogli finansirati;</c:v>
                </c:pt>
                <c:pt idx="1">
                  <c:v>B- projekti za koje ima ideje ko bi mogao biti donator ali nije napravljen projektni prijedlog i nije aplicirano;</c:v>
                </c:pt>
                <c:pt idx="2">
                  <c:v>C-projekti za koje ima ideja ko bi mogao biti donator i za koje je napravljen projektni prijedlog i aplicirano je ali nema nikakve povratne informacije;</c:v>
                </c:pt>
                <c:pt idx="3">
                  <c:v>D- projekti za koje ima ideja ko bi mogao biti donator i za koje je napravljen projektni prijedlog i aplicirano je te je dobijena potvrdna povratna informacija o finansiranju;</c:v>
                </c:pt>
                <c:pt idx="4">
                  <c:v>E - projekti za koje je u pisanoj formi potvrđeno finansiranje i osigurana sredstva;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'Ukupno po A-E klasama'!$K$7:$K$12</c15:sqref>
                  </c15:fullRef>
                </c:ext>
              </c:extLst>
              <c:f>'Ukupno po A-E klasama'!$K$7:$K$11</c:f>
              <c:numCache>
                <c:formatCode>_(* #,##0_);_(* \(#,##0\);_(* "-"_);_(@_)</c:formatCode>
                <c:ptCount val="5"/>
                <c:pt idx="0">
                  <c:v>60000</c:v>
                </c:pt>
                <c:pt idx="1">
                  <c:v>38000</c:v>
                </c:pt>
                <c:pt idx="2">
                  <c:v>487000</c:v>
                </c:pt>
                <c:pt idx="3">
                  <c:v>790700</c:v>
                </c:pt>
                <c:pt idx="4">
                  <c:v>3324000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B7-48F0-9DDC-C0411070C6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7"/>
        <c:overlap val="-48"/>
        <c:axId val="172030208"/>
        <c:axId val="172048384"/>
      </c:barChart>
      <c:catAx>
        <c:axId val="17203020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t" anchorCtr="0"/>
          <a:lstStyle/>
          <a:p>
            <a:pPr algn="ctr">
              <a:defRPr lang="en-US" sz="900" b="0" i="0" u="none" strike="noStrike" kern="10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048384"/>
        <c:crosses val="autoZero"/>
        <c:auto val="1"/>
        <c:lblAlgn val="ctr"/>
        <c:lblOffset val="100"/>
        <c:noMultiLvlLbl val="1"/>
      </c:catAx>
      <c:valAx>
        <c:axId val="172048384"/>
        <c:scaling>
          <c:orientation val="maxMin"/>
        </c:scaling>
        <c:delete val="0"/>
        <c:axPos val="b"/>
        <c:numFmt formatCode="_(* #,##0_);_(* \(#,##0\);_(* &quot;-&quot;_);_(@_)" sourceLinked="1"/>
        <c:majorTickMark val="none"/>
        <c:minorTickMark val="none"/>
        <c:tickLblPos val="nextTo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030208"/>
        <c:crosses val="autoZero"/>
        <c:crossBetween val="between"/>
        <c:dispUnits>
          <c:custUnit val="1000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9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5531985085390788"/>
          <c:y val="0.10633315837877652"/>
          <c:w val="0.28684208032603992"/>
          <c:h val="6.64900952362633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0" i="0" u="none" strike="noStrike" kern="1200" cap="none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ysClr val="windowText" lastClr="000000"/>
                </a:solidFill>
              </a:rPr>
              <a:t>Struktura</a:t>
            </a:r>
            <a:r>
              <a:rPr lang="en-US" sz="1400" baseline="0">
                <a:solidFill>
                  <a:sysClr val="windowText" lastClr="000000"/>
                </a:solidFill>
              </a:rPr>
              <a:t> prema sufinansiranju iz bud</a:t>
            </a:r>
            <a:r>
              <a:rPr lang="hr-HR" sz="1400" baseline="0">
                <a:solidFill>
                  <a:sysClr val="windowText" lastClr="000000"/>
                </a:solidFill>
              </a:rPr>
              <a:t>žeta</a:t>
            </a:r>
            <a:endParaRPr lang="en-US" sz="14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16492813292255992"/>
          <c:y val="1.1438280160844774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6701600405088183E-2"/>
          <c:y val="0.20506048524800621"/>
          <c:w val="0.46363278912399686"/>
          <c:h val="0.67061027022140274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'Ukupno po A-E klasama'!$I$5:$I$6</c:f>
              <c:strCache>
                <c:ptCount val="2"/>
                <c:pt idx="0">
                  <c:v>god. III</c:v>
                </c:pt>
              </c:strCache>
            </c:strRef>
          </c:tx>
          <c:spPr>
            <a:noFill/>
            <a:ln w="25400" cap="flat" cmpd="sng" algn="ctr">
              <a:solidFill>
                <a:schemeClr val="accent3"/>
              </a:solidFill>
              <a:miter lim="800000"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'Ukupno po A-E klasama'!$B$7:$B$12</c15:sqref>
                  </c15:fullRef>
                </c:ext>
              </c:extLst>
              <c:f>'Ukupno po A-E klasama'!$B$7:$B$11</c:f>
              <c:strCache>
                <c:ptCount val="5"/>
                <c:pt idx="0">
                  <c:v>A- projekti za koje nema ideje od kuda bi se mogli finansirati;</c:v>
                </c:pt>
                <c:pt idx="1">
                  <c:v>B- projekti za koje ima ideje ko bi mogao biti donator ali nije napravljen projektni prijedlog i nije aplicirano;</c:v>
                </c:pt>
                <c:pt idx="2">
                  <c:v>C-projekti za koje ima ideja ko bi mogao biti donator i za koje je napravljen projektni prijedlog i aplicirano je ali nema nikakve povratne informacije;</c:v>
                </c:pt>
                <c:pt idx="3">
                  <c:v>D- projekti za koje ima ideja ko bi mogao biti donator i za koje je napravljen projektni prijedlog i aplicirano je te je dobijena potvrdna povratna informacija o finansiranju;</c:v>
                </c:pt>
                <c:pt idx="4">
                  <c:v>E - projekti za koje je u pisanoj formi potvrđeno finansiranje i osigurana sredstva;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'Ukupno po A-E klasama'!$I$7:$I$12</c15:sqref>
                  </c15:fullRef>
                </c:ext>
              </c:extLst>
              <c:f>'Ukupno po A-E klasama'!$I$7:$I$11</c:f>
              <c:numCache>
                <c:formatCode>_(* #,##0_);_(* \(#,##0\);_(* "-"_);_(@_)</c:formatCode>
                <c:ptCount val="5"/>
                <c:pt idx="0">
                  <c:v>317000</c:v>
                </c:pt>
                <c:pt idx="1">
                  <c:v>42000</c:v>
                </c:pt>
                <c:pt idx="2">
                  <c:v>254000</c:v>
                </c:pt>
                <c:pt idx="3">
                  <c:v>140000</c:v>
                </c:pt>
                <c:pt idx="4">
                  <c:v>132000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CF-44A0-8E33-4EDFA61FD51D}"/>
            </c:ext>
          </c:extLst>
        </c:ser>
        <c:ser>
          <c:idx val="1"/>
          <c:order val="1"/>
          <c:tx>
            <c:strRef>
              <c:f>'Ukupno po A-E klasama'!$H$5:$H$6</c:f>
              <c:strCache>
                <c:ptCount val="2"/>
                <c:pt idx="0">
                  <c:v>god. II</c:v>
                </c:pt>
              </c:strCache>
            </c:strRef>
          </c:tx>
          <c:spPr>
            <a:noFill/>
            <a:ln w="25400" cap="flat" cmpd="sng" algn="ctr">
              <a:solidFill>
                <a:schemeClr val="accent2"/>
              </a:solidFill>
              <a:miter lim="800000"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'Ukupno po A-E klasama'!$B$7:$B$12</c15:sqref>
                  </c15:fullRef>
                </c:ext>
              </c:extLst>
              <c:f>'Ukupno po A-E klasama'!$B$7:$B$11</c:f>
              <c:strCache>
                <c:ptCount val="5"/>
                <c:pt idx="0">
                  <c:v>A- projekti za koje nema ideje od kuda bi se mogli finansirati;</c:v>
                </c:pt>
                <c:pt idx="1">
                  <c:v>B- projekti za koje ima ideje ko bi mogao biti donator ali nije napravljen projektni prijedlog i nije aplicirano;</c:v>
                </c:pt>
                <c:pt idx="2">
                  <c:v>C-projekti za koje ima ideja ko bi mogao biti donator i za koje je napravljen projektni prijedlog i aplicirano je ali nema nikakve povratne informacije;</c:v>
                </c:pt>
                <c:pt idx="3">
                  <c:v>D- projekti za koje ima ideja ko bi mogao biti donator i za koje je napravljen projektni prijedlog i aplicirano je te je dobijena potvrdna povratna informacija o finansiranju;</c:v>
                </c:pt>
                <c:pt idx="4">
                  <c:v>E - projekti za koje je u pisanoj formi potvrđeno finansiranje i osigurana sredstva;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'Ukupno po A-E klasama'!$H$7:$H$12</c15:sqref>
                  </c15:fullRef>
                </c:ext>
              </c:extLst>
              <c:f>'Ukupno po A-E klasama'!$H$7:$H$11</c:f>
              <c:numCache>
                <c:formatCode>_(* #,##0_);_(* \(#,##0\);_(* "-"_);_(@_)</c:formatCode>
                <c:ptCount val="5"/>
                <c:pt idx="0">
                  <c:v>336000</c:v>
                </c:pt>
                <c:pt idx="1">
                  <c:v>35000</c:v>
                </c:pt>
                <c:pt idx="2">
                  <c:v>254000</c:v>
                </c:pt>
                <c:pt idx="3">
                  <c:v>135000</c:v>
                </c:pt>
                <c:pt idx="4">
                  <c:v>102000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CF-44A0-8E33-4EDFA61FD51D}"/>
            </c:ext>
          </c:extLst>
        </c:ser>
        <c:ser>
          <c:idx val="0"/>
          <c:order val="2"/>
          <c:tx>
            <c:strRef>
              <c:f>'Ukupno po A-E klasama'!$G$5:$G$6</c:f>
              <c:strCache>
                <c:ptCount val="2"/>
                <c:pt idx="0">
                  <c:v>god. I</c:v>
                </c:pt>
              </c:strCache>
            </c:strRef>
          </c:tx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'Ukupno po A-E klasama'!$B$7:$B$12</c15:sqref>
                  </c15:fullRef>
                </c:ext>
              </c:extLst>
              <c:f>'Ukupno po A-E klasama'!$B$7:$B$11</c:f>
              <c:strCache>
                <c:ptCount val="5"/>
                <c:pt idx="0">
                  <c:v>A- projekti za koje nema ideje od kuda bi se mogli finansirati;</c:v>
                </c:pt>
                <c:pt idx="1">
                  <c:v>B- projekti za koje ima ideje ko bi mogao biti donator ali nije napravljen projektni prijedlog i nije aplicirano;</c:v>
                </c:pt>
                <c:pt idx="2">
                  <c:v>C-projekti za koje ima ideja ko bi mogao biti donator i za koje je napravljen projektni prijedlog i aplicirano je ali nema nikakve povratne informacije;</c:v>
                </c:pt>
                <c:pt idx="3">
                  <c:v>D- projekti za koje ima ideja ko bi mogao biti donator i za koje je napravljen projektni prijedlog i aplicirano je te je dobijena potvrdna povratna informacija o finansiranju;</c:v>
                </c:pt>
                <c:pt idx="4">
                  <c:v>E - projekti za koje je u pisanoj formi potvrđeno finansiranje i osigurana sredstva;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'Ukupno po A-E klasama'!$G$7:$G$12</c15:sqref>
                  </c15:fullRef>
                </c:ext>
              </c:extLst>
              <c:f>'Ukupno po A-E klasama'!$G$7:$G$11</c:f>
              <c:numCache>
                <c:formatCode>_(* #,##0_);_(* \(#,##0\);_(* "-"_);_(@_)</c:formatCode>
                <c:ptCount val="5"/>
                <c:pt idx="0">
                  <c:v>31000</c:v>
                </c:pt>
                <c:pt idx="1">
                  <c:v>20000</c:v>
                </c:pt>
                <c:pt idx="2">
                  <c:v>100000</c:v>
                </c:pt>
                <c:pt idx="3">
                  <c:v>172000</c:v>
                </c:pt>
                <c:pt idx="4">
                  <c:v>392000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CF-44A0-8E33-4EDFA61FD5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7"/>
        <c:overlap val="-48"/>
        <c:axId val="173162880"/>
        <c:axId val="173164416"/>
      </c:barChart>
      <c:catAx>
        <c:axId val="17316288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t" anchorCtr="0"/>
          <a:lstStyle/>
          <a:p>
            <a:pPr algn="ctr">
              <a:defRPr lang="en-US" sz="900" b="0" i="0" u="none" strike="noStrike" kern="10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164416"/>
        <c:crosses val="autoZero"/>
        <c:auto val="1"/>
        <c:lblAlgn val="ctr"/>
        <c:lblOffset val="100"/>
        <c:noMultiLvlLbl val="0"/>
      </c:catAx>
      <c:valAx>
        <c:axId val="173164416"/>
        <c:scaling>
          <c:orientation val="maxMin"/>
        </c:scaling>
        <c:delete val="0"/>
        <c:axPos val="b"/>
        <c:numFmt formatCode="_(* #,##0_);_(* \(#,##0\);_(* &quot;-&quot;_);_(@_)" sourceLinked="1"/>
        <c:majorTickMark val="none"/>
        <c:minorTickMark val="none"/>
        <c:tickLblPos val="nextTo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162880"/>
        <c:crosses val="autoZero"/>
        <c:crossBetween val="between"/>
        <c:dispUnits>
          <c:custUnit val="1000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9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6019164966012479"/>
          <c:y val="9.6921731741842945E-2"/>
          <c:w val="0.28448849948596888"/>
          <c:h val="6.29668216201541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35000"/>
          <a:lumOff val="6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/>
    <cs:fontRef idx="minor">
      <a:schemeClr val="dk1"/>
    </cs:fontRef>
    <cs:spPr>
      <a:noFill/>
      <a:ln w="25400" cap="flat" cmpd="sng" algn="ctr">
        <a:solidFill>
          <a:schemeClr val="phClr"/>
        </a:solidFill>
        <a:miter lim="800000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flat" cmpd="sng" algn="ctr">
        <a:solidFill>
          <a:schemeClr val="phClr"/>
        </a:solidFill>
        <a:miter lim="800000"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1"/>
    <cs:effectRef idx="0"/>
    <cs:fontRef idx="minor">
      <a:schemeClr val="tx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35000"/>
          <a:lumOff val="6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/>
    <cs:fontRef idx="minor">
      <a:schemeClr val="dk1"/>
    </cs:fontRef>
    <cs:spPr>
      <a:noFill/>
      <a:ln w="25400" cap="flat" cmpd="sng" algn="ctr">
        <a:solidFill>
          <a:schemeClr val="phClr"/>
        </a:solidFill>
        <a:miter lim="800000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flat" cmpd="sng" algn="ctr">
        <a:solidFill>
          <a:schemeClr val="phClr"/>
        </a:solidFill>
        <a:miter lim="800000"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1"/>
    <cs:effectRef idx="0"/>
    <cs:fontRef idx="minor">
      <a:schemeClr val="tx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36186</xdr:colOff>
      <xdr:row>12</xdr:row>
      <xdr:rowOff>158579</xdr:rowOff>
    </xdr:from>
    <xdr:to>
      <xdr:col>5</xdr:col>
      <xdr:colOff>219808</xdr:colOff>
      <xdr:row>23</xdr:row>
      <xdr:rowOff>112889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337038</xdr:colOff>
      <xdr:row>12</xdr:row>
      <xdr:rowOff>158579</xdr:rowOff>
    </xdr:from>
    <xdr:to>
      <xdr:col>8</xdr:col>
      <xdr:colOff>503804</xdr:colOff>
      <xdr:row>23</xdr:row>
      <xdr:rowOff>112889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626608</xdr:colOff>
      <xdr:row>12</xdr:row>
      <xdr:rowOff>158579</xdr:rowOff>
    </xdr:from>
    <xdr:to>
      <xdr:col>15</xdr:col>
      <xdr:colOff>18307</xdr:colOff>
      <xdr:row>23</xdr:row>
      <xdr:rowOff>112889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141111</xdr:colOff>
      <xdr:row>12</xdr:row>
      <xdr:rowOff>158579</xdr:rowOff>
    </xdr:from>
    <xdr:to>
      <xdr:col>21</xdr:col>
      <xdr:colOff>43961</xdr:colOff>
      <xdr:row>23</xdr:row>
      <xdr:rowOff>112889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247995</xdr:colOff>
      <xdr:row>0</xdr:row>
      <xdr:rowOff>69256</xdr:rowOff>
    </xdr:from>
    <xdr:to>
      <xdr:col>11</xdr:col>
      <xdr:colOff>160843</xdr:colOff>
      <xdr:row>8</xdr:row>
      <xdr:rowOff>55157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247995</xdr:colOff>
      <xdr:row>9</xdr:row>
      <xdr:rowOff>9182</xdr:rowOff>
    </xdr:from>
    <xdr:to>
      <xdr:col>11</xdr:col>
      <xdr:colOff>182747</xdr:colOff>
      <xdr:row>17</xdr:row>
      <xdr:rowOff>128530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247995</xdr:colOff>
      <xdr:row>18</xdr:row>
      <xdr:rowOff>53154</xdr:rowOff>
    </xdr:from>
    <xdr:to>
      <xdr:col>11</xdr:col>
      <xdr:colOff>171795</xdr:colOff>
      <xdr:row>26</xdr:row>
      <xdr:rowOff>55085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</xdr:row>
      <xdr:rowOff>159036</xdr:rowOff>
    </xdr:from>
    <xdr:to>
      <xdr:col>7</xdr:col>
      <xdr:colOff>239486</xdr:colOff>
      <xdr:row>37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410983</xdr:colOff>
      <xdr:row>17</xdr:row>
      <xdr:rowOff>159036</xdr:rowOff>
    </xdr:from>
    <xdr:to>
      <xdr:col>13</xdr:col>
      <xdr:colOff>976277</xdr:colOff>
      <xdr:row>37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7659</xdr:colOff>
      <xdr:row>41</xdr:row>
      <xdr:rowOff>135454</xdr:rowOff>
    </xdr:from>
    <xdr:to>
      <xdr:col>7</xdr:col>
      <xdr:colOff>239487</xdr:colOff>
      <xdr:row>61</xdr:row>
      <xdr:rowOff>146668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434362</xdr:colOff>
      <xdr:row>41</xdr:row>
      <xdr:rowOff>143833</xdr:rowOff>
    </xdr:from>
    <xdr:to>
      <xdr:col>13</xdr:col>
      <xdr:colOff>968827</xdr:colOff>
      <xdr:row>61</xdr:row>
      <xdr:rowOff>119742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38</xdr:row>
      <xdr:rowOff>0</xdr:rowOff>
    </xdr:from>
    <xdr:to>
      <xdr:col>7</xdr:col>
      <xdr:colOff>239486</xdr:colOff>
      <xdr:row>40</xdr:row>
      <xdr:rowOff>159995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19743" y="11092543"/>
          <a:ext cx="6400800" cy="486566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Ovaj grafikon daje vizuelni pregled </a:t>
          </a:r>
          <a:r>
            <a:rPr lang="bs-Latn-BA" sz="1100" b="1"/>
            <a:t>prema broju projekata razvrstanih po </a:t>
          </a:r>
          <a:r>
            <a:rPr lang="en-US" sz="1100" b="1"/>
            <a:t>klasama (A-E</a:t>
          </a:r>
          <a:r>
            <a:rPr lang="bs-Latn-BA" sz="1100" b="1"/>
            <a:t>) </a:t>
          </a:r>
          <a:r>
            <a:rPr lang="bs-Latn-BA" sz="1100" b="1" baseline="0"/>
            <a:t> i prema finansiranju iz budžeta JLS.</a:t>
          </a:r>
          <a:endParaRPr lang="en-US" sz="1100" b="1"/>
        </a:p>
      </xdr:txBody>
    </xdr:sp>
    <xdr:clientData/>
  </xdr:twoCellAnchor>
  <xdr:twoCellAnchor>
    <xdr:from>
      <xdr:col>7</xdr:col>
      <xdr:colOff>442484</xdr:colOff>
      <xdr:row>37</xdr:row>
      <xdr:rowOff>152399</xdr:rowOff>
    </xdr:from>
    <xdr:to>
      <xdr:col>14</xdr:col>
      <xdr:colOff>10886</xdr:colOff>
      <xdr:row>40</xdr:row>
      <xdr:rowOff>148271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6723541" y="10265228"/>
          <a:ext cx="6426402" cy="485729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Ovaj grafikon daje vizuelni pregled </a:t>
          </a:r>
          <a:r>
            <a:rPr lang="bs-Latn-BA" sz="1100" b="1"/>
            <a:t>prema ukupno</a:t>
          </a:r>
          <a:r>
            <a:rPr lang="bs-Latn-BA" sz="1100" b="1" baseline="0"/>
            <a:t> predviđenim izdacima razvrstanim po </a:t>
          </a:r>
          <a:r>
            <a:rPr lang="en-US" sz="1100" b="1"/>
            <a:t>klasama (A-E)</a:t>
          </a:r>
          <a:r>
            <a:rPr lang="bs-Latn-BA" sz="1100" b="1" baseline="0"/>
            <a:t> i prema finansiranju iz budžeta JLS</a:t>
          </a:r>
          <a:endParaRPr lang="en-US" sz="1100" b="1"/>
        </a:p>
      </xdr:txBody>
    </xdr:sp>
    <xdr:clientData/>
  </xdr:twoCellAnchor>
  <xdr:twoCellAnchor>
    <xdr:from>
      <xdr:col>1</xdr:col>
      <xdr:colOff>0</xdr:colOff>
      <xdr:row>63</xdr:row>
      <xdr:rowOff>21771</xdr:rowOff>
    </xdr:from>
    <xdr:to>
      <xdr:col>7</xdr:col>
      <xdr:colOff>289559</xdr:colOff>
      <xdr:row>66</xdr:row>
      <xdr:rowOff>25329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119743" y="14216742"/>
          <a:ext cx="6450873" cy="493416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Ovaj grafikon daje vizuelni pregled vrijednosti projekata planiranih iz eksternih izvora,  po godinama i klasama (A-E). </a:t>
          </a:r>
        </a:p>
      </xdr:txBody>
    </xdr:sp>
    <xdr:clientData/>
  </xdr:twoCellAnchor>
  <xdr:twoCellAnchor>
    <xdr:from>
      <xdr:col>7</xdr:col>
      <xdr:colOff>502919</xdr:colOff>
      <xdr:row>63</xdr:row>
      <xdr:rowOff>0</xdr:rowOff>
    </xdr:from>
    <xdr:to>
      <xdr:col>14</xdr:col>
      <xdr:colOff>4354</xdr:colOff>
      <xdr:row>66</xdr:row>
      <xdr:rowOff>10884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6783976" y="14194971"/>
          <a:ext cx="6359435" cy="500742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Ovaj grafikon daje vizuelni pregled vrijednosti sufinansiranja "eksternih" projekata od strane JLS,  po godinama i klasama (A-E).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A11"/>
  <sheetViews>
    <sheetView showGridLines="0" zoomScale="75" zoomScaleNormal="75" workbookViewId="0">
      <selection activeCell="A4" sqref="A4"/>
    </sheetView>
  </sheetViews>
  <sheetFormatPr defaultRowHeight="15" x14ac:dyDescent="0.25"/>
  <cols>
    <col min="1" max="1" width="96.28515625" customWidth="1"/>
  </cols>
  <sheetData>
    <row r="2" spans="1:1" ht="17.45" customHeight="1" x14ac:dyDescent="0.25">
      <c r="A2" s="35" t="s">
        <v>39</v>
      </c>
    </row>
    <row r="3" spans="1:1" x14ac:dyDescent="0.25">
      <c r="A3" s="36" t="s">
        <v>40</v>
      </c>
    </row>
    <row r="4" spans="1:1" ht="88.15" customHeight="1" x14ac:dyDescent="0.25">
      <c r="A4" s="37" t="s">
        <v>76</v>
      </c>
    </row>
    <row r="5" spans="1:1" ht="62.45" customHeight="1" x14ac:dyDescent="0.25">
      <c r="A5" s="38" t="s">
        <v>41</v>
      </c>
    </row>
    <row r="6" spans="1:1" ht="28.15" customHeight="1" x14ac:dyDescent="0.25">
      <c r="A6" s="51" t="s">
        <v>38</v>
      </c>
    </row>
    <row r="7" spans="1:1" x14ac:dyDescent="0.25">
      <c r="A7" s="50" t="s">
        <v>67</v>
      </c>
    </row>
    <row r="8" spans="1:1" ht="59.45" customHeight="1" x14ac:dyDescent="0.25">
      <c r="A8" s="38" t="s">
        <v>56</v>
      </c>
    </row>
    <row r="9" spans="1:1" ht="66.599999999999994" customHeight="1" x14ac:dyDescent="0.25">
      <c r="A9" s="39" t="s">
        <v>57</v>
      </c>
    </row>
    <row r="10" spans="1:1" x14ac:dyDescent="0.25">
      <c r="A10" s="50" t="s">
        <v>66</v>
      </c>
    </row>
    <row r="11" spans="1:1" ht="31.5" x14ac:dyDescent="0.25">
      <c r="A11" s="59" t="s">
        <v>65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3" tint="0.39997558519241921"/>
    <pageSetUpPr fitToPage="1"/>
  </sheetPr>
  <dimension ref="A1:BB206"/>
  <sheetViews>
    <sheetView tabSelected="1" zoomScale="90" zoomScaleNormal="90" workbookViewId="0">
      <pane xSplit="4" ySplit="6" topLeftCell="E56" activePane="bottomRight" state="frozen"/>
      <selection pane="topRight" activeCell="E1" sqref="E1"/>
      <selection pane="bottomLeft" activeCell="A7" sqref="A7"/>
      <selection pane="bottomRight" activeCell="D57" sqref="D57"/>
    </sheetView>
  </sheetViews>
  <sheetFormatPr defaultColWidth="9.140625" defaultRowHeight="12" outlineLevelCol="1" x14ac:dyDescent="0.2"/>
  <cols>
    <col min="1" max="1" width="8.42578125" style="4" customWidth="1"/>
    <col min="2" max="2" width="19" style="1" customWidth="1"/>
    <col min="3" max="3" width="23.5703125" style="3" customWidth="1"/>
    <col min="4" max="4" width="11" style="3" customWidth="1"/>
    <col min="5" max="5" width="13.140625" style="1" customWidth="1"/>
    <col min="6" max="6" width="10.42578125" style="2" customWidth="1"/>
    <col min="7" max="8" width="10.42578125" style="1" customWidth="1"/>
    <col min="9" max="9" width="10.42578125" style="2" customWidth="1"/>
    <col min="10" max="17" width="10.42578125" style="1" hidden="1" customWidth="1" outlineLevel="1"/>
    <col min="18" max="18" width="11.7109375" style="1" customWidth="1" collapsed="1"/>
    <col min="19" max="20" width="10.42578125" style="1" customWidth="1"/>
    <col min="21" max="21" width="13" style="1" customWidth="1"/>
    <col min="22" max="22" width="14.85546875" style="1" customWidth="1"/>
    <col min="23" max="23" width="14.28515625" style="1" customWidth="1"/>
    <col min="24" max="24" width="14.7109375" style="1" customWidth="1"/>
    <col min="25" max="25" width="9.7109375" style="1" customWidth="1"/>
    <col min="26" max="26" width="6.7109375" style="1" customWidth="1"/>
    <col min="27" max="16384" width="9.140625" style="1"/>
  </cols>
  <sheetData>
    <row r="1" spans="1:27" ht="34.9" customHeight="1" x14ac:dyDescent="0.2">
      <c r="A1" s="52" t="s">
        <v>92</v>
      </c>
      <c r="B1" s="33"/>
      <c r="C1" s="33"/>
      <c r="D1" s="136" t="s">
        <v>276</v>
      </c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</row>
    <row r="2" spans="1:27" ht="66.75" customHeight="1" x14ac:dyDescent="0.2">
      <c r="A2" s="130" t="s">
        <v>46</v>
      </c>
      <c r="B2" s="131" t="s">
        <v>44</v>
      </c>
      <c r="C2" s="132" t="s">
        <v>45</v>
      </c>
      <c r="D2" s="133" t="s">
        <v>7</v>
      </c>
      <c r="E2" s="126" t="s">
        <v>8</v>
      </c>
      <c r="F2" s="134" t="s">
        <v>35</v>
      </c>
      <c r="G2" s="134"/>
      <c r="H2" s="134"/>
      <c r="I2" s="134"/>
      <c r="J2" s="127" t="s">
        <v>0</v>
      </c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4" t="s">
        <v>9</v>
      </c>
      <c r="W2" s="124" t="s">
        <v>77</v>
      </c>
      <c r="X2" s="124" t="s">
        <v>78</v>
      </c>
      <c r="Y2" s="125" t="s">
        <v>47</v>
      </c>
      <c r="Z2" s="125" t="s">
        <v>10</v>
      </c>
    </row>
    <row r="3" spans="1:27" ht="19.149999999999999" hidden="1" customHeight="1" x14ac:dyDescent="0.2">
      <c r="A3" s="130"/>
      <c r="B3" s="131"/>
      <c r="C3" s="132"/>
      <c r="D3" s="133"/>
      <c r="E3" s="126"/>
      <c r="F3" s="135" t="s">
        <v>18</v>
      </c>
      <c r="G3" s="135"/>
      <c r="H3" s="135"/>
      <c r="I3" s="135"/>
      <c r="J3" s="126" t="s">
        <v>43</v>
      </c>
      <c r="K3" s="126"/>
      <c r="L3" s="126"/>
      <c r="M3" s="126"/>
      <c r="N3" s="126"/>
      <c r="O3" s="126"/>
      <c r="P3" s="126"/>
      <c r="Q3" s="126"/>
      <c r="R3" s="126" t="s">
        <v>29</v>
      </c>
      <c r="S3" s="126"/>
      <c r="T3" s="126"/>
      <c r="U3" s="126"/>
      <c r="V3" s="124"/>
      <c r="W3" s="124"/>
      <c r="X3" s="124"/>
      <c r="Y3" s="125"/>
      <c r="Z3" s="125"/>
    </row>
    <row r="4" spans="1:27" ht="11.25" hidden="1" customHeight="1" x14ac:dyDescent="0.2">
      <c r="A4" s="130"/>
      <c r="B4" s="131"/>
      <c r="C4" s="132"/>
      <c r="D4" s="133"/>
      <c r="E4" s="126"/>
      <c r="F4" s="129" t="s">
        <v>1</v>
      </c>
      <c r="G4" s="129" t="s">
        <v>2</v>
      </c>
      <c r="H4" s="129" t="s">
        <v>3</v>
      </c>
      <c r="I4" s="129" t="s">
        <v>4</v>
      </c>
      <c r="J4" s="123" t="s">
        <v>5</v>
      </c>
      <c r="K4" s="123" t="s">
        <v>94</v>
      </c>
      <c r="L4" s="123" t="s">
        <v>24</v>
      </c>
      <c r="M4" s="123" t="s">
        <v>25</v>
      </c>
      <c r="N4" s="123" t="s">
        <v>26</v>
      </c>
      <c r="O4" s="123" t="s">
        <v>27</v>
      </c>
      <c r="P4" s="123" t="s">
        <v>28</v>
      </c>
      <c r="Q4" s="123" t="s">
        <v>6</v>
      </c>
      <c r="R4" s="137" t="s">
        <v>1</v>
      </c>
      <c r="S4" s="137" t="s">
        <v>2</v>
      </c>
      <c r="T4" s="137" t="s">
        <v>3</v>
      </c>
      <c r="U4" s="137" t="s">
        <v>4</v>
      </c>
      <c r="V4" s="124"/>
      <c r="W4" s="124"/>
      <c r="X4" s="124"/>
      <c r="Y4" s="125"/>
      <c r="Z4" s="125"/>
    </row>
    <row r="5" spans="1:27" ht="24" customHeight="1" x14ac:dyDescent="0.2">
      <c r="A5" s="130"/>
      <c r="B5" s="131"/>
      <c r="C5" s="132"/>
      <c r="D5" s="133"/>
      <c r="E5" s="126"/>
      <c r="F5" s="129"/>
      <c r="G5" s="129"/>
      <c r="H5" s="129"/>
      <c r="I5" s="129"/>
      <c r="J5" s="123"/>
      <c r="K5" s="123"/>
      <c r="L5" s="123"/>
      <c r="M5" s="123"/>
      <c r="N5" s="123"/>
      <c r="O5" s="123"/>
      <c r="P5" s="123"/>
      <c r="Q5" s="123"/>
      <c r="R5" s="137"/>
      <c r="S5" s="137"/>
      <c r="T5" s="137"/>
      <c r="U5" s="137"/>
      <c r="V5" s="124"/>
      <c r="W5" s="124"/>
      <c r="X5" s="124"/>
      <c r="Y5" s="125"/>
      <c r="Z5" s="125"/>
    </row>
    <row r="6" spans="1:27" s="25" customFormat="1" ht="23.25" customHeight="1" x14ac:dyDescent="0.2">
      <c r="A6" s="26">
        <v>1</v>
      </c>
      <c r="B6" s="26">
        <v>2</v>
      </c>
      <c r="C6" s="26">
        <v>3</v>
      </c>
      <c r="D6" s="26">
        <v>4</v>
      </c>
      <c r="E6" s="26" t="s">
        <v>30</v>
      </c>
      <c r="F6" s="26">
        <v>6</v>
      </c>
      <c r="G6" s="26">
        <v>7</v>
      </c>
      <c r="H6" s="26">
        <v>8</v>
      </c>
      <c r="I6" s="26" t="s">
        <v>31</v>
      </c>
      <c r="J6" s="26">
        <v>10</v>
      </c>
      <c r="K6" s="26">
        <v>11</v>
      </c>
      <c r="L6" s="26">
        <v>12</v>
      </c>
      <c r="M6" s="26">
        <v>13</v>
      </c>
      <c r="N6" s="26">
        <v>14</v>
      </c>
      <c r="O6" s="26">
        <v>15</v>
      </c>
      <c r="P6" s="26">
        <v>16</v>
      </c>
      <c r="Q6" s="26">
        <v>17</v>
      </c>
      <c r="R6" s="26" t="s">
        <v>42</v>
      </c>
      <c r="S6" s="26">
        <v>19</v>
      </c>
      <c r="T6" s="26">
        <v>20</v>
      </c>
      <c r="U6" s="26" t="s">
        <v>32</v>
      </c>
      <c r="V6" s="26">
        <v>22</v>
      </c>
      <c r="W6" s="114">
        <v>23</v>
      </c>
      <c r="X6" s="26">
        <v>24</v>
      </c>
      <c r="Y6" s="26">
        <v>25</v>
      </c>
      <c r="Z6" s="26">
        <v>26</v>
      </c>
    </row>
    <row r="7" spans="1:27" ht="78" customHeight="1" x14ac:dyDescent="0.2">
      <c r="A7" s="53" t="s">
        <v>79</v>
      </c>
      <c r="B7" s="103" t="s">
        <v>188</v>
      </c>
      <c r="C7" s="100" t="s">
        <v>93</v>
      </c>
      <c r="D7" s="56">
        <v>172000</v>
      </c>
      <c r="E7" s="58">
        <f>SUM(I7+U7)</f>
        <v>90000</v>
      </c>
      <c r="F7" s="56">
        <v>0</v>
      </c>
      <c r="G7" s="56">
        <v>15000</v>
      </c>
      <c r="H7" s="56">
        <v>15000</v>
      </c>
      <c r="I7" s="57">
        <f t="shared" ref="I7:I90" si="0">SUM(F7:H7)</f>
        <v>30000</v>
      </c>
      <c r="J7" s="56">
        <v>0</v>
      </c>
      <c r="K7" s="56"/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7">
        <f t="shared" ref="R7:R54" si="1">SUM(J7:Q7)</f>
        <v>0</v>
      </c>
      <c r="S7" s="56">
        <v>30000</v>
      </c>
      <c r="T7" s="56">
        <v>30000</v>
      </c>
      <c r="U7" s="57">
        <f t="shared" ref="U7:U54" si="2">SUM(R7:T7)</f>
        <v>60000</v>
      </c>
      <c r="V7" s="112" t="s">
        <v>97</v>
      </c>
      <c r="W7" s="54" t="s">
        <v>242</v>
      </c>
      <c r="X7" s="54" t="s">
        <v>98</v>
      </c>
      <c r="Y7" s="55" t="s">
        <v>88</v>
      </c>
      <c r="Z7" s="60" t="s">
        <v>11</v>
      </c>
      <c r="AA7" s="76"/>
    </row>
    <row r="8" spans="1:27" ht="93" customHeight="1" x14ac:dyDescent="0.2">
      <c r="A8" s="82" t="s">
        <v>79</v>
      </c>
      <c r="B8" s="103" t="s">
        <v>96</v>
      </c>
      <c r="C8" s="100" t="s">
        <v>95</v>
      </c>
      <c r="D8" s="56">
        <v>120000</v>
      </c>
      <c r="E8" s="58">
        <f>SUM(I8+U8)</f>
        <v>72000</v>
      </c>
      <c r="F8" s="56">
        <v>12000</v>
      </c>
      <c r="G8" s="56">
        <v>10000</v>
      </c>
      <c r="H8" s="56">
        <v>10000</v>
      </c>
      <c r="I8" s="57">
        <f t="shared" si="0"/>
        <v>32000</v>
      </c>
      <c r="J8" s="56"/>
      <c r="K8" s="56">
        <v>20000</v>
      </c>
      <c r="L8" s="56"/>
      <c r="M8" s="56"/>
      <c r="N8" s="56"/>
      <c r="O8" s="56"/>
      <c r="P8" s="56"/>
      <c r="Q8" s="56"/>
      <c r="R8" s="57">
        <f t="shared" si="1"/>
        <v>20000</v>
      </c>
      <c r="S8" s="56">
        <v>20000</v>
      </c>
      <c r="T8" s="56">
        <v>0</v>
      </c>
      <c r="U8" s="57">
        <f t="shared" si="2"/>
        <v>40000</v>
      </c>
      <c r="V8" s="112" t="s">
        <v>97</v>
      </c>
      <c r="W8" s="54" t="s">
        <v>243</v>
      </c>
      <c r="X8" s="54" t="s">
        <v>98</v>
      </c>
      <c r="Y8" s="55" t="s">
        <v>118</v>
      </c>
      <c r="Z8" s="60" t="s">
        <v>11</v>
      </c>
    </row>
    <row r="9" spans="1:27" ht="93.75" customHeight="1" x14ac:dyDescent="0.2">
      <c r="A9" s="12" t="s">
        <v>79</v>
      </c>
      <c r="B9" s="103" t="s">
        <v>295</v>
      </c>
      <c r="C9" s="100" t="s">
        <v>278</v>
      </c>
      <c r="D9" s="56">
        <v>30000</v>
      </c>
      <c r="E9" s="58">
        <f>SUM(I9+U9)</f>
        <v>30000</v>
      </c>
      <c r="F9" s="56">
        <v>0</v>
      </c>
      <c r="G9" s="56">
        <v>0</v>
      </c>
      <c r="H9" s="56">
        <v>30000</v>
      </c>
      <c r="I9" s="57">
        <f t="shared" si="0"/>
        <v>30000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7">
        <f>SUM(J9:Q9)</f>
        <v>0</v>
      </c>
      <c r="S9" s="56">
        <v>0</v>
      </c>
      <c r="T9" s="56">
        <v>0</v>
      </c>
      <c r="U9" s="57">
        <f t="shared" si="2"/>
        <v>0</v>
      </c>
      <c r="V9" s="112" t="s">
        <v>97</v>
      </c>
      <c r="W9" s="54" t="s">
        <v>233</v>
      </c>
      <c r="X9" s="54" t="s">
        <v>98</v>
      </c>
      <c r="Y9" s="55">
        <v>2021</v>
      </c>
      <c r="Z9" s="60" t="s">
        <v>11</v>
      </c>
    </row>
    <row r="10" spans="1:27" ht="82.5" customHeight="1" x14ac:dyDescent="0.2">
      <c r="A10" s="12" t="s">
        <v>79</v>
      </c>
      <c r="B10" s="103" t="s">
        <v>296</v>
      </c>
      <c r="C10" s="100" t="s">
        <v>294</v>
      </c>
      <c r="D10" s="56">
        <v>30000</v>
      </c>
      <c r="E10" s="58">
        <f>SUM(I10+U10)</f>
        <v>30000</v>
      </c>
      <c r="F10" s="56">
        <v>0</v>
      </c>
      <c r="G10" s="56">
        <v>30000</v>
      </c>
      <c r="H10" s="56">
        <v>0</v>
      </c>
      <c r="I10" s="57">
        <f t="shared" si="0"/>
        <v>30000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7">
        <f t="shared" si="1"/>
        <v>0</v>
      </c>
      <c r="S10" s="56">
        <v>0</v>
      </c>
      <c r="T10" s="56">
        <v>0</v>
      </c>
      <c r="U10" s="57">
        <f t="shared" si="2"/>
        <v>0</v>
      </c>
      <c r="V10" s="112" t="s">
        <v>97</v>
      </c>
      <c r="W10" s="54" t="s">
        <v>233</v>
      </c>
      <c r="X10" s="54" t="s">
        <v>98</v>
      </c>
      <c r="Y10" s="55">
        <v>2020</v>
      </c>
      <c r="Z10" s="60" t="s">
        <v>11</v>
      </c>
    </row>
    <row r="11" spans="1:27" ht="99.75" customHeight="1" x14ac:dyDescent="0.2">
      <c r="A11" s="83" t="s">
        <v>80</v>
      </c>
      <c r="B11" s="103" t="s">
        <v>302</v>
      </c>
      <c r="C11" s="100" t="s">
        <v>99</v>
      </c>
      <c r="D11" s="56">
        <v>52000</v>
      </c>
      <c r="E11" s="58">
        <f t="shared" ref="E11:E54" si="3">SUM(I11+U11)</f>
        <v>30000</v>
      </c>
      <c r="F11" s="56">
        <v>0</v>
      </c>
      <c r="G11" s="56">
        <v>15000</v>
      </c>
      <c r="H11" s="56">
        <v>15000</v>
      </c>
      <c r="I11" s="57">
        <f t="shared" si="0"/>
        <v>30000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6">
        <v>0</v>
      </c>
      <c r="R11" s="57">
        <f t="shared" si="1"/>
        <v>0</v>
      </c>
      <c r="S11" s="56">
        <v>0</v>
      </c>
      <c r="T11" s="56">
        <v>0</v>
      </c>
      <c r="U11" s="57">
        <f t="shared" si="2"/>
        <v>0</v>
      </c>
      <c r="V11" s="112" t="s">
        <v>308</v>
      </c>
      <c r="W11" s="54" t="s">
        <v>232</v>
      </c>
      <c r="X11" s="54" t="s">
        <v>98</v>
      </c>
      <c r="Y11" s="55">
        <v>2020</v>
      </c>
      <c r="Z11" s="60" t="s">
        <v>11</v>
      </c>
      <c r="AA11" s="76"/>
    </row>
    <row r="12" spans="1:27" ht="63.75" customHeight="1" x14ac:dyDescent="0.2">
      <c r="A12" s="83" t="s">
        <v>80</v>
      </c>
      <c r="B12" s="105" t="s">
        <v>297</v>
      </c>
      <c r="C12" s="99" t="s">
        <v>101</v>
      </c>
      <c r="D12" s="56">
        <v>14000</v>
      </c>
      <c r="E12" s="58">
        <f t="shared" si="3"/>
        <v>14000</v>
      </c>
      <c r="F12" s="56">
        <v>6000</v>
      </c>
      <c r="G12" s="56">
        <v>0</v>
      </c>
      <c r="H12" s="56">
        <v>0</v>
      </c>
      <c r="I12" s="57">
        <f t="shared" si="0"/>
        <v>6000</v>
      </c>
      <c r="J12" s="56">
        <v>0</v>
      </c>
      <c r="K12" s="56"/>
      <c r="L12" s="56">
        <v>0</v>
      </c>
      <c r="M12" s="56">
        <v>0</v>
      </c>
      <c r="N12" s="56">
        <v>0</v>
      </c>
      <c r="O12" s="56">
        <v>0</v>
      </c>
      <c r="P12" s="56">
        <v>8000</v>
      </c>
      <c r="Q12" s="56">
        <v>0</v>
      </c>
      <c r="R12" s="57">
        <f t="shared" si="1"/>
        <v>8000</v>
      </c>
      <c r="S12" s="56">
        <v>0</v>
      </c>
      <c r="T12" s="56">
        <v>0</v>
      </c>
      <c r="U12" s="57">
        <f t="shared" si="2"/>
        <v>8000</v>
      </c>
      <c r="V12" s="112" t="s">
        <v>100</v>
      </c>
      <c r="W12" s="54" t="s">
        <v>243</v>
      </c>
      <c r="X12" s="54" t="s">
        <v>98</v>
      </c>
      <c r="Y12" s="55" t="s">
        <v>118</v>
      </c>
      <c r="Z12" s="60" t="s">
        <v>11</v>
      </c>
      <c r="AA12" s="76"/>
    </row>
    <row r="13" spans="1:27" ht="76.5" customHeight="1" x14ac:dyDescent="0.2">
      <c r="A13" s="84" t="s">
        <v>80</v>
      </c>
      <c r="B13" s="104" t="s">
        <v>185</v>
      </c>
      <c r="C13" s="99" t="s">
        <v>279</v>
      </c>
      <c r="D13" s="56">
        <v>30000</v>
      </c>
      <c r="E13" s="58">
        <f t="shared" ref="E13" si="4">SUM(I13+U13)</f>
        <v>30000</v>
      </c>
      <c r="F13" s="56">
        <v>15000</v>
      </c>
      <c r="G13" s="56">
        <v>0</v>
      </c>
      <c r="H13" s="56">
        <v>15000</v>
      </c>
      <c r="I13" s="57">
        <f t="shared" ref="I13" si="5">SUM(F13:H13)</f>
        <v>30000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7">
        <f t="shared" ref="R13" si="6">SUM(J13:Q13)</f>
        <v>0</v>
      </c>
      <c r="S13" s="56">
        <v>0</v>
      </c>
      <c r="T13" s="56">
        <v>0</v>
      </c>
      <c r="U13" s="57">
        <f t="shared" ref="U13" si="7">SUM(R13:T13)</f>
        <v>0</v>
      </c>
      <c r="V13" s="112" t="s">
        <v>234</v>
      </c>
      <c r="W13" s="54" t="s">
        <v>233</v>
      </c>
      <c r="X13" s="54" t="s">
        <v>234</v>
      </c>
      <c r="Y13" s="55">
        <v>2019</v>
      </c>
      <c r="Z13" s="60" t="s">
        <v>11</v>
      </c>
      <c r="AA13" s="76"/>
    </row>
    <row r="14" spans="1:27" ht="65.25" customHeight="1" x14ac:dyDescent="0.2">
      <c r="A14" s="84" t="s">
        <v>80</v>
      </c>
      <c r="B14" s="104" t="s">
        <v>298</v>
      </c>
      <c r="C14" s="100" t="s">
        <v>187</v>
      </c>
      <c r="D14" s="56">
        <v>2250000</v>
      </c>
      <c r="E14" s="58">
        <f t="shared" ref="E14" si="8">SUM(I14+U14)</f>
        <v>2250000</v>
      </c>
      <c r="F14" s="56">
        <v>0</v>
      </c>
      <c r="G14" s="56">
        <v>0</v>
      </c>
      <c r="H14" s="56">
        <v>0</v>
      </c>
      <c r="I14" s="57">
        <f t="shared" ref="I14" si="9">SUM(F14:H14)</f>
        <v>0</v>
      </c>
      <c r="J14" s="56">
        <v>2000000</v>
      </c>
      <c r="K14" s="56">
        <v>250000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7">
        <f t="shared" ref="R14" si="10">SUM(J14:Q14)</f>
        <v>2250000</v>
      </c>
      <c r="S14" s="56">
        <v>0</v>
      </c>
      <c r="T14" s="56">
        <v>0</v>
      </c>
      <c r="U14" s="57">
        <f t="shared" ref="U14" si="11">SUM(R14:T14)</f>
        <v>2250000</v>
      </c>
      <c r="V14" s="112" t="s">
        <v>98</v>
      </c>
      <c r="W14" s="54" t="s">
        <v>244</v>
      </c>
      <c r="X14" s="54" t="s">
        <v>98</v>
      </c>
      <c r="Y14" s="55" t="s">
        <v>118</v>
      </c>
      <c r="Z14" s="60" t="s">
        <v>11</v>
      </c>
      <c r="AA14" s="76"/>
    </row>
    <row r="15" spans="1:27" ht="81" customHeight="1" x14ac:dyDescent="0.2">
      <c r="A15" s="84" t="s">
        <v>80</v>
      </c>
      <c r="B15" s="104" t="s">
        <v>299</v>
      </c>
      <c r="C15" s="100" t="s">
        <v>186</v>
      </c>
      <c r="D15" s="56">
        <v>1000000</v>
      </c>
      <c r="E15" s="58">
        <f t="shared" ref="E15:E16" si="12">SUM(I15+U15)</f>
        <v>400000</v>
      </c>
      <c r="F15" s="56">
        <v>0</v>
      </c>
      <c r="G15" s="56">
        <v>0</v>
      </c>
      <c r="H15" s="56">
        <v>100000</v>
      </c>
      <c r="I15" s="57">
        <f t="shared" ref="I15:I16" si="13">SUM(F15:H15)</f>
        <v>100000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7">
        <f t="shared" ref="R15:R16" si="14">SUM(J15:Q15)</f>
        <v>0</v>
      </c>
      <c r="S15" s="56">
        <v>150000</v>
      </c>
      <c r="T15" s="56">
        <v>150000</v>
      </c>
      <c r="U15" s="57">
        <f t="shared" ref="U15:U16" si="15">SUM(R15:T15)</f>
        <v>300000</v>
      </c>
      <c r="V15" s="112" t="s">
        <v>234</v>
      </c>
      <c r="W15" s="54" t="s">
        <v>245</v>
      </c>
      <c r="X15" s="54" t="s">
        <v>98</v>
      </c>
      <c r="Y15" s="55" t="s">
        <v>303</v>
      </c>
      <c r="Z15" s="60" t="s">
        <v>11</v>
      </c>
      <c r="AA15" s="76"/>
    </row>
    <row r="16" spans="1:27" ht="58.5" customHeight="1" x14ac:dyDescent="0.2">
      <c r="A16" s="84" t="s">
        <v>80</v>
      </c>
      <c r="B16" s="105" t="s">
        <v>103</v>
      </c>
      <c r="C16" s="100" t="s">
        <v>104</v>
      </c>
      <c r="D16" s="56">
        <v>850000</v>
      </c>
      <c r="E16" s="58">
        <f t="shared" si="12"/>
        <v>510000</v>
      </c>
      <c r="F16" s="56">
        <v>160000</v>
      </c>
      <c r="G16" s="56">
        <v>175000</v>
      </c>
      <c r="H16" s="56">
        <v>175000</v>
      </c>
      <c r="I16" s="57">
        <f t="shared" si="13"/>
        <v>510000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7">
        <f t="shared" si="14"/>
        <v>0</v>
      </c>
      <c r="S16" s="56">
        <v>0</v>
      </c>
      <c r="T16" s="56">
        <v>0</v>
      </c>
      <c r="U16" s="57">
        <f t="shared" si="15"/>
        <v>0</v>
      </c>
      <c r="V16" s="112" t="s">
        <v>98</v>
      </c>
      <c r="W16" s="54" t="s">
        <v>232</v>
      </c>
      <c r="X16" s="54" t="s">
        <v>98</v>
      </c>
      <c r="Y16" s="55">
        <v>2019</v>
      </c>
      <c r="Z16" s="60" t="s">
        <v>11</v>
      </c>
      <c r="AA16" s="76"/>
    </row>
    <row r="17" spans="1:27" ht="106.5" customHeight="1" x14ac:dyDescent="0.2">
      <c r="A17" s="84" t="s">
        <v>80</v>
      </c>
      <c r="B17" s="105" t="s">
        <v>300</v>
      </c>
      <c r="C17" s="100" t="s">
        <v>271</v>
      </c>
      <c r="D17" s="56">
        <v>800000</v>
      </c>
      <c r="E17" s="58">
        <f t="shared" ref="E17" si="16">SUM(I17+U17)</f>
        <v>500000</v>
      </c>
      <c r="F17" s="56">
        <v>0</v>
      </c>
      <c r="G17" s="56">
        <v>200000</v>
      </c>
      <c r="H17" s="56">
        <v>200000</v>
      </c>
      <c r="I17" s="57">
        <f t="shared" ref="I17" si="17">SUM(F17:H17)</f>
        <v>400000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7">
        <f t="shared" ref="R17" si="18">SUM(J17:Q17)</f>
        <v>0</v>
      </c>
      <c r="S17" s="56">
        <v>0</v>
      </c>
      <c r="T17" s="56">
        <v>100000</v>
      </c>
      <c r="U17" s="57">
        <f t="shared" ref="U17" si="19">SUM(R17:T17)</f>
        <v>100000</v>
      </c>
      <c r="V17" s="112" t="s">
        <v>98</v>
      </c>
      <c r="W17" s="54" t="s">
        <v>232</v>
      </c>
      <c r="X17" s="54" t="s">
        <v>98</v>
      </c>
      <c r="Y17" s="55">
        <v>2020</v>
      </c>
      <c r="Z17" s="60" t="s">
        <v>11</v>
      </c>
      <c r="AA17" s="76"/>
    </row>
    <row r="18" spans="1:27" ht="95.25" customHeight="1" x14ac:dyDescent="0.2">
      <c r="A18" s="85" t="s">
        <v>105</v>
      </c>
      <c r="B18" s="105" t="s">
        <v>106</v>
      </c>
      <c r="C18" s="100" t="s">
        <v>107</v>
      </c>
      <c r="D18" s="56">
        <v>400000</v>
      </c>
      <c r="E18" s="58">
        <f t="shared" ref="E18" si="20">SUM(I18+U18)</f>
        <v>210000</v>
      </c>
      <c r="F18" s="56">
        <v>0</v>
      </c>
      <c r="G18" s="56">
        <v>30000</v>
      </c>
      <c r="H18" s="56">
        <v>30000</v>
      </c>
      <c r="I18" s="57">
        <f t="shared" ref="I18" si="21">SUM(F18:H18)</f>
        <v>60000</v>
      </c>
      <c r="J18" s="56">
        <v>0</v>
      </c>
      <c r="K18" s="56">
        <v>50000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7">
        <f t="shared" ref="R18" si="22">SUM(J18:Q18)</f>
        <v>50000</v>
      </c>
      <c r="S18" s="56">
        <v>50000</v>
      </c>
      <c r="T18" s="56">
        <v>50000</v>
      </c>
      <c r="U18" s="57">
        <f>SUM(R18:T18)</f>
        <v>150000</v>
      </c>
      <c r="V18" s="112" t="s">
        <v>189</v>
      </c>
      <c r="W18" s="54" t="s">
        <v>265</v>
      </c>
      <c r="X18" s="54" t="s">
        <v>112</v>
      </c>
      <c r="Y18" s="55" t="s">
        <v>118</v>
      </c>
      <c r="Z18" s="60" t="s">
        <v>11</v>
      </c>
      <c r="AA18" s="76"/>
    </row>
    <row r="19" spans="1:27" ht="75" customHeight="1" x14ac:dyDescent="0.2">
      <c r="A19" s="85" t="s">
        <v>105</v>
      </c>
      <c r="B19" s="105" t="s">
        <v>108</v>
      </c>
      <c r="C19" s="100" t="s">
        <v>109</v>
      </c>
      <c r="D19" s="56">
        <v>1250000</v>
      </c>
      <c r="E19" s="58">
        <f t="shared" ref="E19:E21" si="23">SUM(I19+U19)</f>
        <v>1250000</v>
      </c>
      <c r="F19" s="56">
        <v>200000</v>
      </c>
      <c r="G19" s="56">
        <v>0</v>
      </c>
      <c r="H19" s="56">
        <v>50000</v>
      </c>
      <c r="I19" s="57">
        <f t="shared" ref="I19:I21" si="24">SUM(F19:H19)</f>
        <v>250000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500000</v>
      </c>
      <c r="Q19" s="56">
        <v>0</v>
      </c>
      <c r="R19" s="57">
        <f t="shared" ref="R19:R21" si="25">SUM(J19:Q19)</f>
        <v>500000</v>
      </c>
      <c r="S19" s="56">
        <v>500000</v>
      </c>
      <c r="T19" s="56">
        <v>0</v>
      </c>
      <c r="U19" s="57">
        <f t="shared" ref="U19:U21" si="26">SUM(R19:T19)</f>
        <v>1000000</v>
      </c>
      <c r="V19" s="112" t="s">
        <v>190</v>
      </c>
      <c r="W19" s="54" t="s">
        <v>245</v>
      </c>
      <c r="X19" s="54" t="s">
        <v>112</v>
      </c>
      <c r="Y19" s="55" t="s">
        <v>118</v>
      </c>
      <c r="Z19" s="60" t="s">
        <v>11</v>
      </c>
      <c r="AA19" s="76"/>
    </row>
    <row r="20" spans="1:27" ht="73.5" customHeight="1" x14ac:dyDescent="0.2">
      <c r="A20" s="85" t="s">
        <v>105</v>
      </c>
      <c r="B20" s="104" t="s">
        <v>110</v>
      </c>
      <c r="C20" s="100" t="s">
        <v>109</v>
      </c>
      <c r="D20" s="56">
        <v>400000</v>
      </c>
      <c r="E20" s="58">
        <f t="shared" si="23"/>
        <v>240000</v>
      </c>
      <c r="F20" s="56">
        <v>20000</v>
      </c>
      <c r="G20" s="56">
        <v>20000</v>
      </c>
      <c r="H20" s="56">
        <v>20000</v>
      </c>
      <c r="I20" s="57">
        <f t="shared" si="24"/>
        <v>60000</v>
      </c>
      <c r="J20" s="56">
        <v>0</v>
      </c>
      <c r="K20" s="56">
        <v>0</v>
      </c>
      <c r="L20" s="56">
        <v>60000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7">
        <f t="shared" si="25"/>
        <v>60000</v>
      </c>
      <c r="S20" s="56">
        <v>60000</v>
      </c>
      <c r="T20" s="56">
        <v>60000</v>
      </c>
      <c r="U20" s="57">
        <f t="shared" si="26"/>
        <v>180000</v>
      </c>
      <c r="V20" s="112" t="s">
        <v>111</v>
      </c>
      <c r="W20" s="54" t="s">
        <v>246</v>
      </c>
      <c r="X20" s="54" t="s">
        <v>112</v>
      </c>
      <c r="Y20" s="55" t="s">
        <v>89</v>
      </c>
      <c r="Z20" s="60" t="s">
        <v>11</v>
      </c>
      <c r="AA20" s="76"/>
    </row>
    <row r="21" spans="1:27" ht="85.5" customHeight="1" x14ac:dyDescent="0.2">
      <c r="A21" s="85" t="s">
        <v>105</v>
      </c>
      <c r="B21" s="105" t="s">
        <v>235</v>
      </c>
      <c r="C21" s="99" t="s">
        <v>113</v>
      </c>
      <c r="D21" s="56">
        <v>15000</v>
      </c>
      <c r="E21" s="58">
        <f t="shared" si="23"/>
        <v>15000</v>
      </c>
      <c r="F21" s="56">
        <v>3000</v>
      </c>
      <c r="G21" s="56">
        <v>3000</v>
      </c>
      <c r="H21" s="56">
        <v>3000</v>
      </c>
      <c r="I21" s="57">
        <f t="shared" si="24"/>
        <v>9000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2000</v>
      </c>
      <c r="Q21" s="56">
        <v>0</v>
      </c>
      <c r="R21" s="57">
        <f t="shared" si="25"/>
        <v>2000</v>
      </c>
      <c r="S21" s="56">
        <v>2000</v>
      </c>
      <c r="T21" s="56">
        <v>2000</v>
      </c>
      <c r="U21" s="57">
        <f t="shared" si="26"/>
        <v>6000</v>
      </c>
      <c r="V21" s="112" t="s">
        <v>191</v>
      </c>
      <c r="W21" s="54" t="s">
        <v>247</v>
      </c>
      <c r="X21" s="54" t="s">
        <v>112</v>
      </c>
      <c r="Y21" s="55" t="s">
        <v>120</v>
      </c>
      <c r="Z21" s="60" t="s">
        <v>11</v>
      </c>
      <c r="AA21" s="76"/>
    </row>
    <row r="22" spans="1:27" ht="96" customHeight="1" x14ac:dyDescent="0.2">
      <c r="A22" s="85" t="s">
        <v>105</v>
      </c>
      <c r="B22" s="105" t="s">
        <v>114</v>
      </c>
      <c r="C22" s="100" t="s">
        <v>115</v>
      </c>
      <c r="D22" s="56">
        <v>50000</v>
      </c>
      <c r="E22" s="58">
        <f t="shared" si="3"/>
        <v>30000</v>
      </c>
      <c r="F22" s="56">
        <v>5000</v>
      </c>
      <c r="G22" s="56">
        <v>5000</v>
      </c>
      <c r="H22" s="56">
        <v>5000</v>
      </c>
      <c r="I22" s="57">
        <f t="shared" si="0"/>
        <v>15000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5000</v>
      </c>
      <c r="Q22" s="56">
        <v>0</v>
      </c>
      <c r="R22" s="57">
        <f t="shared" si="1"/>
        <v>5000</v>
      </c>
      <c r="S22" s="56">
        <v>5000</v>
      </c>
      <c r="T22" s="56">
        <v>5000</v>
      </c>
      <c r="U22" s="57">
        <f t="shared" si="2"/>
        <v>15000</v>
      </c>
      <c r="V22" s="112" t="s">
        <v>112</v>
      </c>
      <c r="W22" s="54" t="s">
        <v>247</v>
      </c>
      <c r="X22" s="54" t="s">
        <v>236</v>
      </c>
      <c r="Y22" s="55" t="s">
        <v>122</v>
      </c>
      <c r="Z22" s="60" t="s">
        <v>11</v>
      </c>
    </row>
    <row r="23" spans="1:27" ht="67.5" customHeight="1" x14ac:dyDescent="0.2">
      <c r="A23" s="85" t="s">
        <v>105</v>
      </c>
      <c r="B23" s="104" t="s">
        <v>116</v>
      </c>
      <c r="C23" s="100" t="s">
        <v>117</v>
      </c>
      <c r="D23" s="78">
        <v>300000</v>
      </c>
      <c r="E23" s="58">
        <f t="shared" si="3"/>
        <v>220000</v>
      </c>
      <c r="F23" s="56">
        <v>60000</v>
      </c>
      <c r="G23" s="56">
        <v>20000</v>
      </c>
      <c r="H23" s="56">
        <v>20000</v>
      </c>
      <c r="I23" s="57">
        <f t="shared" si="0"/>
        <v>100000</v>
      </c>
      <c r="J23" s="56">
        <v>0</v>
      </c>
      <c r="K23" s="56">
        <v>40000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R23" s="57">
        <f t="shared" si="1"/>
        <v>40000</v>
      </c>
      <c r="S23" s="56">
        <v>40000</v>
      </c>
      <c r="T23" s="56">
        <v>40000</v>
      </c>
      <c r="U23" s="57">
        <f t="shared" si="2"/>
        <v>120000</v>
      </c>
      <c r="V23" s="112" t="s">
        <v>98</v>
      </c>
      <c r="W23" s="54" t="s">
        <v>248</v>
      </c>
      <c r="X23" s="54" t="s">
        <v>102</v>
      </c>
      <c r="Y23" s="55" t="s">
        <v>122</v>
      </c>
      <c r="Z23" s="60" t="s">
        <v>11</v>
      </c>
    </row>
    <row r="24" spans="1:27" ht="68.25" customHeight="1" x14ac:dyDescent="0.2">
      <c r="A24" s="86" t="s">
        <v>105</v>
      </c>
      <c r="B24" s="106" t="s">
        <v>119</v>
      </c>
      <c r="C24" s="100" t="s">
        <v>272</v>
      </c>
      <c r="D24" s="56">
        <v>250000</v>
      </c>
      <c r="E24" s="58">
        <f t="shared" ref="E24:E25" si="27">SUM(I24+U24)</f>
        <v>150000</v>
      </c>
      <c r="F24" s="56">
        <v>20000</v>
      </c>
      <c r="G24" s="56">
        <v>20000</v>
      </c>
      <c r="H24" s="56">
        <v>20000</v>
      </c>
      <c r="I24" s="57">
        <f t="shared" ref="I24:I25" si="28">SUM(F24:H24)</f>
        <v>60000</v>
      </c>
      <c r="J24" s="56">
        <v>0</v>
      </c>
      <c r="K24" s="56">
        <v>30000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7">
        <f t="shared" ref="R24:R25" si="29">SUM(J24:Q24)</f>
        <v>30000</v>
      </c>
      <c r="S24" s="56">
        <v>30000</v>
      </c>
      <c r="T24" s="56">
        <v>30000</v>
      </c>
      <c r="U24" s="57">
        <f t="shared" ref="U24:U25" si="30">SUM(R24:T24)</f>
        <v>90000</v>
      </c>
      <c r="V24" s="112" t="s">
        <v>112</v>
      </c>
      <c r="W24" s="54" t="s">
        <v>249</v>
      </c>
      <c r="X24" s="54" t="s">
        <v>112</v>
      </c>
      <c r="Y24" s="55" t="s">
        <v>118</v>
      </c>
      <c r="Z24" s="60" t="s">
        <v>11</v>
      </c>
    </row>
    <row r="25" spans="1:27" ht="69.75" customHeight="1" x14ac:dyDescent="0.2">
      <c r="A25" s="86" t="s">
        <v>105</v>
      </c>
      <c r="B25" s="105" t="s">
        <v>304</v>
      </c>
      <c r="C25" s="100" t="s">
        <v>273</v>
      </c>
      <c r="D25" s="56">
        <v>310000</v>
      </c>
      <c r="E25" s="58">
        <f t="shared" si="27"/>
        <v>210000</v>
      </c>
      <c r="F25" s="56">
        <v>0</v>
      </c>
      <c r="G25" s="56">
        <v>30000</v>
      </c>
      <c r="H25" s="56">
        <v>30000</v>
      </c>
      <c r="I25" s="57">
        <f t="shared" si="28"/>
        <v>60000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7">
        <f t="shared" si="29"/>
        <v>0</v>
      </c>
      <c r="S25" s="56">
        <v>50000</v>
      </c>
      <c r="T25" s="56">
        <v>100000</v>
      </c>
      <c r="U25" s="57">
        <f t="shared" si="30"/>
        <v>150000</v>
      </c>
      <c r="V25" s="112" t="s">
        <v>112</v>
      </c>
      <c r="W25" s="54" t="s">
        <v>249</v>
      </c>
      <c r="X25" s="54" t="s">
        <v>112</v>
      </c>
      <c r="Y25" s="55" t="s">
        <v>88</v>
      </c>
      <c r="Z25" s="60" t="s">
        <v>11</v>
      </c>
    </row>
    <row r="26" spans="1:27" ht="76.5" x14ac:dyDescent="0.2">
      <c r="A26" s="86" t="s">
        <v>105</v>
      </c>
      <c r="B26" s="101" t="s">
        <v>121</v>
      </c>
      <c r="C26" s="100" t="s">
        <v>280</v>
      </c>
      <c r="D26" s="56">
        <v>50000</v>
      </c>
      <c r="E26" s="58">
        <f t="shared" si="3"/>
        <v>30000</v>
      </c>
      <c r="F26" s="56">
        <v>5000</v>
      </c>
      <c r="G26" s="56">
        <v>5000</v>
      </c>
      <c r="H26" s="56">
        <v>5000</v>
      </c>
      <c r="I26" s="57">
        <f t="shared" si="0"/>
        <v>15000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5000</v>
      </c>
      <c r="Q26" s="56">
        <v>0</v>
      </c>
      <c r="R26" s="57">
        <f t="shared" si="1"/>
        <v>5000</v>
      </c>
      <c r="S26" s="56">
        <v>5000</v>
      </c>
      <c r="T26" s="56">
        <v>5000</v>
      </c>
      <c r="U26" s="57">
        <f t="shared" si="2"/>
        <v>15000</v>
      </c>
      <c r="V26" s="112" t="s">
        <v>192</v>
      </c>
      <c r="W26" s="54" t="s">
        <v>247</v>
      </c>
      <c r="X26" s="54" t="s">
        <v>98</v>
      </c>
      <c r="Y26" s="55" t="s">
        <v>118</v>
      </c>
      <c r="Z26" s="60" t="s">
        <v>11</v>
      </c>
    </row>
    <row r="27" spans="1:27" ht="102" x14ac:dyDescent="0.2">
      <c r="A27" s="86" t="s">
        <v>105</v>
      </c>
      <c r="B27" s="106" t="s">
        <v>124</v>
      </c>
      <c r="C27" s="100" t="s">
        <v>123</v>
      </c>
      <c r="D27" s="56">
        <v>7000</v>
      </c>
      <c r="E27" s="58">
        <f t="shared" si="3"/>
        <v>7000</v>
      </c>
      <c r="F27" s="56">
        <v>0</v>
      </c>
      <c r="G27" s="56">
        <v>7000</v>
      </c>
      <c r="H27" s="56">
        <v>0</v>
      </c>
      <c r="I27" s="57">
        <f t="shared" si="0"/>
        <v>7000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7">
        <f t="shared" si="1"/>
        <v>0</v>
      </c>
      <c r="S27" s="56">
        <v>0</v>
      </c>
      <c r="T27" s="56">
        <v>0</v>
      </c>
      <c r="U27" s="57">
        <f t="shared" si="2"/>
        <v>0</v>
      </c>
      <c r="V27" s="112" t="s">
        <v>112</v>
      </c>
      <c r="W27" s="54" t="s">
        <v>232</v>
      </c>
      <c r="X27" s="54" t="s">
        <v>112</v>
      </c>
      <c r="Y27" s="55">
        <v>2020</v>
      </c>
      <c r="Z27" s="60" t="s">
        <v>11</v>
      </c>
    </row>
    <row r="28" spans="1:27" ht="67.5" x14ac:dyDescent="0.2">
      <c r="A28" s="86" t="s">
        <v>105</v>
      </c>
      <c r="B28" s="103" t="s">
        <v>305</v>
      </c>
      <c r="C28" s="99" t="s">
        <v>125</v>
      </c>
      <c r="D28" s="56">
        <v>40000</v>
      </c>
      <c r="E28" s="58">
        <f t="shared" si="3"/>
        <v>20000</v>
      </c>
      <c r="F28" s="56">
        <v>0</v>
      </c>
      <c r="G28" s="56">
        <v>10000</v>
      </c>
      <c r="H28" s="56">
        <v>10000</v>
      </c>
      <c r="I28" s="57">
        <f t="shared" si="0"/>
        <v>20000</v>
      </c>
      <c r="J28" s="56">
        <v>0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6">
        <v>0</v>
      </c>
      <c r="R28" s="57">
        <f t="shared" si="1"/>
        <v>0</v>
      </c>
      <c r="S28" s="56">
        <v>0</v>
      </c>
      <c r="T28" s="56">
        <v>0</v>
      </c>
      <c r="U28" s="57">
        <f t="shared" si="2"/>
        <v>0</v>
      </c>
      <c r="V28" s="112" t="s">
        <v>112</v>
      </c>
      <c r="W28" s="54" t="s">
        <v>232</v>
      </c>
      <c r="X28" s="54" t="s">
        <v>112</v>
      </c>
      <c r="Y28" s="55">
        <v>2020</v>
      </c>
      <c r="Z28" s="60" t="s">
        <v>11</v>
      </c>
      <c r="AA28" s="76"/>
    </row>
    <row r="29" spans="1:27" ht="81.75" customHeight="1" x14ac:dyDescent="0.2">
      <c r="A29" s="87" t="s">
        <v>81</v>
      </c>
      <c r="B29" s="104" t="s">
        <v>193</v>
      </c>
      <c r="C29" s="99" t="s">
        <v>281</v>
      </c>
      <c r="D29" s="56">
        <v>40000</v>
      </c>
      <c r="E29" s="58">
        <f t="shared" si="3"/>
        <v>40000</v>
      </c>
      <c r="F29" s="56">
        <v>0</v>
      </c>
      <c r="G29" s="56">
        <v>20000</v>
      </c>
      <c r="H29" s="56">
        <v>0</v>
      </c>
      <c r="I29" s="57">
        <f t="shared" si="0"/>
        <v>20000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7">
        <f t="shared" si="1"/>
        <v>0</v>
      </c>
      <c r="S29" s="56">
        <v>20000</v>
      </c>
      <c r="T29" s="56">
        <v>0</v>
      </c>
      <c r="U29" s="57">
        <f t="shared" si="2"/>
        <v>20000</v>
      </c>
      <c r="V29" s="112" t="s">
        <v>112</v>
      </c>
      <c r="W29" s="54" t="s">
        <v>248</v>
      </c>
      <c r="X29" s="54" t="s">
        <v>112</v>
      </c>
      <c r="Y29" s="55" t="s">
        <v>239</v>
      </c>
      <c r="Z29" s="60" t="s">
        <v>75</v>
      </c>
    </row>
    <row r="30" spans="1:27" ht="67.5" x14ac:dyDescent="0.2">
      <c r="A30" s="87" t="s">
        <v>81</v>
      </c>
      <c r="B30" s="106" t="s">
        <v>126</v>
      </c>
      <c r="C30" s="99" t="s">
        <v>312</v>
      </c>
      <c r="D30" s="56">
        <v>500000</v>
      </c>
      <c r="E30" s="58">
        <f t="shared" si="3"/>
        <v>280000</v>
      </c>
      <c r="F30" s="56">
        <v>30000</v>
      </c>
      <c r="G30" s="56">
        <v>50000</v>
      </c>
      <c r="H30" s="56">
        <v>50000</v>
      </c>
      <c r="I30" s="57">
        <f t="shared" si="0"/>
        <v>130000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50000</v>
      </c>
      <c r="Q30" s="56">
        <v>0</v>
      </c>
      <c r="R30" s="57">
        <f t="shared" si="1"/>
        <v>50000</v>
      </c>
      <c r="S30" s="56">
        <v>50000</v>
      </c>
      <c r="T30" s="56">
        <v>50000</v>
      </c>
      <c r="U30" s="57">
        <f t="shared" si="2"/>
        <v>150000</v>
      </c>
      <c r="V30" s="112" t="s">
        <v>112</v>
      </c>
      <c r="W30" s="54" t="s">
        <v>246</v>
      </c>
      <c r="X30" s="54" t="s">
        <v>112</v>
      </c>
      <c r="Y30" s="55" t="s">
        <v>89</v>
      </c>
      <c r="Z30" s="60" t="s">
        <v>75</v>
      </c>
    </row>
    <row r="31" spans="1:27" ht="67.5" x14ac:dyDescent="0.2">
      <c r="A31" s="87" t="s">
        <v>81</v>
      </c>
      <c r="B31" s="99" t="s">
        <v>127</v>
      </c>
      <c r="C31" s="99" t="s">
        <v>282</v>
      </c>
      <c r="D31" s="56">
        <v>20000</v>
      </c>
      <c r="E31" s="58">
        <f t="shared" ref="E31" si="31">SUM(I31+U31)</f>
        <v>12000</v>
      </c>
      <c r="F31" s="56">
        <v>4000</v>
      </c>
      <c r="G31" s="56">
        <v>4000</v>
      </c>
      <c r="H31" s="56">
        <v>4000</v>
      </c>
      <c r="I31" s="57">
        <f t="shared" ref="I31" si="32">SUM(F31:H31)</f>
        <v>12000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7">
        <f t="shared" ref="R31" si="33">SUM(J31:Q31)</f>
        <v>0</v>
      </c>
      <c r="S31" s="56">
        <v>0</v>
      </c>
      <c r="T31" s="56">
        <v>0</v>
      </c>
      <c r="U31" s="57">
        <f t="shared" ref="U31" si="34">SUM(R31:T31)</f>
        <v>0</v>
      </c>
      <c r="V31" s="112" t="s">
        <v>194</v>
      </c>
      <c r="W31" s="54" t="s">
        <v>232</v>
      </c>
      <c r="X31" s="54" t="s">
        <v>112</v>
      </c>
      <c r="Y31" s="55">
        <v>2019</v>
      </c>
      <c r="Z31" s="60" t="s">
        <v>75</v>
      </c>
    </row>
    <row r="32" spans="1:27" ht="67.5" x14ac:dyDescent="0.2">
      <c r="A32" s="87" t="s">
        <v>81</v>
      </c>
      <c r="B32" s="107" t="s">
        <v>212</v>
      </c>
      <c r="C32" s="99" t="s">
        <v>283</v>
      </c>
      <c r="D32" s="56">
        <v>190000</v>
      </c>
      <c r="E32" s="58">
        <f t="shared" ref="E32" si="35">SUM(I32+U32)</f>
        <v>120000</v>
      </c>
      <c r="F32" s="56">
        <v>0</v>
      </c>
      <c r="G32" s="56">
        <v>15000</v>
      </c>
      <c r="H32" s="56">
        <v>15000</v>
      </c>
      <c r="I32" s="57">
        <f t="shared" ref="I32" si="36">SUM(F32:H32)</f>
        <v>30000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7">
        <f t="shared" ref="R32" si="37">SUM(J32:Q32)</f>
        <v>0</v>
      </c>
      <c r="S32" s="56">
        <v>30000</v>
      </c>
      <c r="T32" s="56">
        <v>60000</v>
      </c>
      <c r="U32" s="57">
        <f t="shared" ref="U32" si="38">SUM(R32:T32)</f>
        <v>90000</v>
      </c>
      <c r="V32" s="112" t="s">
        <v>129</v>
      </c>
      <c r="W32" s="54" t="s">
        <v>250</v>
      </c>
      <c r="X32" s="54" t="s">
        <v>112</v>
      </c>
      <c r="Y32" s="55" t="s">
        <v>238</v>
      </c>
      <c r="Z32" s="60" t="s">
        <v>75</v>
      </c>
    </row>
    <row r="33" spans="1:27" ht="67.5" x14ac:dyDescent="0.2">
      <c r="A33" s="87" t="s">
        <v>81</v>
      </c>
      <c r="B33" s="104" t="s">
        <v>128</v>
      </c>
      <c r="C33" s="100" t="s">
        <v>284</v>
      </c>
      <c r="D33" s="56">
        <v>210000</v>
      </c>
      <c r="E33" s="58">
        <f t="shared" si="3"/>
        <v>126000</v>
      </c>
      <c r="F33" s="56">
        <v>7000</v>
      </c>
      <c r="G33" s="56">
        <v>7000</v>
      </c>
      <c r="H33" s="56">
        <v>7000</v>
      </c>
      <c r="I33" s="57">
        <f t="shared" si="0"/>
        <v>21000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35000</v>
      </c>
      <c r="Q33" s="56">
        <v>0</v>
      </c>
      <c r="R33" s="57">
        <f t="shared" si="1"/>
        <v>35000</v>
      </c>
      <c r="S33" s="56">
        <v>35000</v>
      </c>
      <c r="T33" s="56">
        <v>35000</v>
      </c>
      <c r="U33" s="57">
        <f t="shared" si="2"/>
        <v>105000</v>
      </c>
      <c r="V33" s="112" t="s">
        <v>100</v>
      </c>
      <c r="W33" s="54" t="s">
        <v>248</v>
      </c>
      <c r="X33" s="54" t="s">
        <v>112</v>
      </c>
      <c r="Y33" s="55" t="s">
        <v>118</v>
      </c>
      <c r="Z33" s="60" t="s">
        <v>75</v>
      </c>
      <c r="AA33" s="76"/>
    </row>
    <row r="34" spans="1:27" ht="85.5" customHeight="1" x14ac:dyDescent="0.2">
      <c r="A34" s="87" t="s">
        <v>81</v>
      </c>
      <c r="B34" s="106" t="s">
        <v>130</v>
      </c>
      <c r="C34" s="99" t="s">
        <v>285</v>
      </c>
      <c r="D34" s="56">
        <v>65000</v>
      </c>
      <c r="E34" s="58">
        <f t="shared" ref="E34" si="39">SUM(I34+U34)</f>
        <v>39000</v>
      </c>
      <c r="F34" s="56">
        <v>7000</v>
      </c>
      <c r="G34" s="56">
        <v>7000</v>
      </c>
      <c r="H34" s="56">
        <v>7000</v>
      </c>
      <c r="I34" s="57">
        <f t="shared" ref="I34" si="40">SUM(F34:H34)</f>
        <v>21000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6000</v>
      </c>
      <c r="Q34" s="56">
        <v>0</v>
      </c>
      <c r="R34" s="57">
        <f t="shared" ref="R34" si="41">SUM(J34:Q34)</f>
        <v>6000</v>
      </c>
      <c r="S34" s="56">
        <v>6000</v>
      </c>
      <c r="T34" s="56">
        <v>6000</v>
      </c>
      <c r="U34" s="57">
        <f t="shared" ref="U34" si="42">SUM(R34:T34)</f>
        <v>18000</v>
      </c>
      <c r="V34" s="112" t="s">
        <v>112</v>
      </c>
      <c r="W34" s="54" t="s">
        <v>251</v>
      </c>
      <c r="X34" s="54" t="s">
        <v>112</v>
      </c>
      <c r="Y34" s="55" t="s">
        <v>89</v>
      </c>
      <c r="Z34" s="60" t="s">
        <v>75</v>
      </c>
      <c r="AA34" s="76"/>
    </row>
    <row r="35" spans="1:27" ht="67.5" x14ac:dyDescent="0.2">
      <c r="A35" s="87" t="s">
        <v>81</v>
      </c>
      <c r="B35" s="106" t="s">
        <v>131</v>
      </c>
      <c r="C35" s="100" t="s">
        <v>286</v>
      </c>
      <c r="D35" s="56">
        <v>70000</v>
      </c>
      <c r="E35" s="58">
        <f t="shared" ref="E35" si="43">SUM(I35+U35)</f>
        <v>39000</v>
      </c>
      <c r="F35" s="56">
        <v>7000</v>
      </c>
      <c r="G35" s="56">
        <v>10000</v>
      </c>
      <c r="H35" s="56">
        <v>10000</v>
      </c>
      <c r="I35" s="57">
        <f t="shared" ref="I35" si="44">SUM(F35:H35)</f>
        <v>27000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4000</v>
      </c>
      <c r="Q35" s="56">
        <v>0</v>
      </c>
      <c r="R35" s="57">
        <f t="shared" ref="R35" si="45">SUM(J35:Q35)</f>
        <v>4000</v>
      </c>
      <c r="S35" s="56">
        <v>4000</v>
      </c>
      <c r="T35" s="56">
        <v>4000</v>
      </c>
      <c r="U35" s="57">
        <f t="shared" ref="U35" si="46">SUM(R35:T35)</f>
        <v>12000</v>
      </c>
      <c r="V35" s="112" t="s">
        <v>195</v>
      </c>
      <c r="W35" s="54" t="s">
        <v>247</v>
      </c>
      <c r="X35" s="54" t="s">
        <v>112</v>
      </c>
      <c r="Y35" s="55" t="s">
        <v>122</v>
      </c>
      <c r="Z35" s="60" t="s">
        <v>75</v>
      </c>
      <c r="AA35" s="76"/>
    </row>
    <row r="36" spans="1:27" ht="90" x14ac:dyDescent="0.2">
      <c r="A36" s="89" t="s">
        <v>81</v>
      </c>
      <c r="B36" s="102" t="s">
        <v>132</v>
      </c>
      <c r="C36" s="100" t="s">
        <v>287</v>
      </c>
      <c r="D36" s="56">
        <v>210000</v>
      </c>
      <c r="E36" s="58">
        <f t="shared" ref="E36" si="47">SUM(I36+U36)</f>
        <v>210000</v>
      </c>
      <c r="F36" s="56">
        <v>0</v>
      </c>
      <c r="G36" s="56">
        <v>30000</v>
      </c>
      <c r="H36" s="56">
        <v>30000</v>
      </c>
      <c r="I36" s="57">
        <f t="shared" ref="I36" si="48">SUM(F36:H36)</f>
        <v>60000</v>
      </c>
      <c r="J36" s="56">
        <v>100000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7">
        <f t="shared" ref="R36" si="49">SUM(J36:Q36)</f>
        <v>100000</v>
      </c>
      <c r="S36" s="56">
        <v>25000</v>
      </c>
      <c r="T36" s="56">
        <v>25000</v>
      </c>
      <c r="U36" s="57">
        <f t="shared" ref="U36" si="50">SUM(R36:T36)</f>
        <v>150000</v>
      </c>
      <c r="V36" s="112" t="s">
        <v>112</v>
      </c>
      <c r="W36" s="54" t="s">
        <v>266</v>
      </c>
      <c r="X36" s="54" t="s">
        <v>112</v>
      </c>
      <c r="Y36" s="55" t="s">
        <v>89</v>
      </c>
      <c r="Z36" s="60" t="s">
        <v>75</v>
      </c>
      <c r="AA36" s="76"/>
    </row>
    <row r="37" spans="1:27" ht="67.5" x14ac:dyDescent="0.2">
      <c r="A37" s="89" t="s">
        <v>81</v>
      </c>
      <c r="B37" s="104" t="s">
        <v>133</v>
      </c>
      <c r="C37" s="99" t="s">
        <v>288</v>
      </c>
      <c r="D37" s="56">
        <v>500000</v>
      </c>
      <c r="E37" s="58">
        <f t="shared" si="3"/>
        <v>500000</v>
      </c>
      <c r="F37" s="56">
        <v>0</v>
      </c>
      <c r="G37" s="56">
        <v>0</v>
      </c>
      <c r="H37" s="56">
        <v>0</v>
      </c>
      <c r="I37" s="57">
        <f t="shared" si="0"/>
        <v>0</v>
      </c>
      <c r="J37" s="56">
        <v>500000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7">
        <f t="shared" si="1"/>
        <v>500000</v>
      </c>
      <c r="S37" s="56">
        <v>0</v>
      </c>
      <c r="T37" s="56">
        <v>0</v>
      </c>
      <c r="U37" s="57">
        <f t="shared" si="2"/>
        <v>500000</v>
      </c>
      <c r="V37" s="112" t="s">
        <v>112</v>
      </c>
      <c r="W37" s="54" t="s">
        <v>244</v>
      </c>
      <c r="X37" s="54" t="s">
        <v>112</v>
      </c>
      <c r="Y37" s="55" t="s">
        <v>122</v>
      </c>
      <c r="Z37" s="60" t="s">
        <v>75</v>
      </c>
    </row>
    <row r="38" spans="1:27" ht="63.75" x14ac:dyDescent="0.2">
      <c r="A38" s="90" t="s">
        <v>82</v>
      </c>
      <c r="B38" s="106" t="s">
        <v>196</v>
      </c>
      <c r="C38" s="100" t="s">
        <v>217</v>
      </c>
      <c r="D38" s="56">
        <v>150000</v>
      </c>
      <c r="E38" s="58">
        <f t="shared" si="3"/>
        <v>150000</v>
      </c>
      <c r="F38" s="56">
        <v>15000</v>
      </c>
      <c r="G38" s="56">
        <v>35000</v>
      </c>
      <c r="H38" s="56">
        <v>0</v>
      </c>
      <c r="I38" s="57">
        <f t="shared" si="0"/>
        <v>50000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20000</v>
      </c>
      <c r="Q38" s="56">
        <v>0</v>
      </c>
      <c r="R38" s="57">
        <f t="shared" si="1"/>
        <v>20000</v>
      </c>
      <c r="S38" s="56">
        <v>40000</v>
      </c>
      <c r="T38" s="56">
        <v>40000</v>
      </c>
      <c r="U38" s="57">
        <f t="shared" si="2"/>
        <v>100000</v>
      </c>
      <c r="V38" s="113" t="s">
        <v>134</v>
      </c>
      <c r="W38" s="54" t="s">
        <v>252</v>
      </c>
      <c r="X38" s="54" t="s">
        <v>134</v>
      </c>
      <c r="Y38" s="55" t="s">
        <v>267</v>
      </c>
      <c r="Z38" s="60" t="s">
        <v>75</v>
      </c>
    </row>
    <row r="39" spans="1:27" ht="51" x14ac:dyDescent="0.2">
      <c r="A39" s="90" t="s">
        <v>82</v>
      </c>
      <c r="B39" s="101" t="s">
        <v>197</v>
      </c>
      <c r="C39" s="100" t="s">
        <v>319</v>
      </c>
      <c r="D39" s="56">
        <v>42000</v>
      </c>
      <c r="E39" s="58">
        <f t="shared" ref="E39" si="51">SUM(I39+U39)</f>
        <v>42000</v>
      </c>
      <c r="F39" s="56">
        <v>0</v>
      </c>
      <c r="G39" s="56">
        <v>15000</v>
      </c>
      <c r="H39" s="56">
        <v>20000</v>
      </c>
      <c r="I39" s="57">
        <f t="shared" ref="I39" si="52">SUM(F39:H39)</f>
        <v>35000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7">
        <f t="shared" ref="R39" si="53">SUM(J39:Q39)</f>
        <v>0</v>
      </c>
      <c r="S39" s="56">
        <v>0</v>
      </c>
      <c r="T39" s="56">
        <v>7000</v>
      </c>
      <c r="U39" s="57">
        <f t="shared" ref="U39" si="54">SUM(R39:T39)</f>
        <v>7000</v>
      </c>
      <c r="V39" s="113" t="s">
        <v>198</v>
      </c>
      <c r="W39" s="54" t="s">
        <v>253</v>
      </c>
      <c r="X39" s="54" t="s">
        <v>134</v>
      </c>
      <c r="Y39" s="55" t="s">
        <v>268</v>
      </c>
      <c r="Z39" s="60" t="s">
        <v>75</v>
      </c>
    </row>
    <row r="40" spans="1:27" ht="63.75" x14ac:dyDescent="0.2">
      <c r="A40" s="90" t="s">
        <v>82</v>
      </c>
      <c r="B40" s="104" t="s">
        <v>135</v>
      </c>
      <c r="C40" s="99" t="s">
        <v>289</v>
      </c>
      <c r="D40" s="56">
        <v>5000</v>
      </c>
      <c r="E40" s="58">
        <f t="shared" ref="E40" si="55">SUM(I40+U40)</f>
        <v>5000</v>
      </c>
      <c r="F40" s="56">
        <v>2500</v>
      </c>
      <c r="G40" s="56">
        <v>2500</v>
      </c>
      <c r="H40" s="56">
        <v>0</v>
      </c>
      <c r="I40" s="57">
        <f t="shared" ref="I40" si="56">SUM(F40:H40)</f>
        <v>5000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7">
        <f t="shared" ref="R40" si="57">SUM(J40:Q40)</f>
        <v>0</v>
      </c>
      <c r="S40" s="56">
        <v>0</v>
      </c>
      <c r="T40" s="56">
        <v>0</v>
      </c>
      <c r="U40" s="57">
        <f t="shared" ref="U40" si="58">SUM(R40:T40)</f>
        <v>0</v>
      </c>
      <c r="V40" s="113" t="s">
        <v>134</v>
      </c>
      <c r="W40" s="54" t="s">
        <v>232</v>
      </c>
      <c r="X40" s="54" t="s">
        <v>134</v>
      </c>
      <c r="Y40" s="55">
        <v>2019</v>
      </c>
      <c r="Z40" s="60" t="s">
        <v>75</v>
      </c>
    </row>
    <row r="41" spans="1:27" ht="90" x14ac:dyDescent="0.2">
      <c r="A41" s="91" t="s">
        <v>82</v>
      </c>
      <c r="B41" s="106" t="s">
        <v>301</v>
      </c>
      <c r="C41" s="99" t="s">
        <v>136</v>
      </c>
      <c r="D41" s="56">
        <v>45400</v>
      </c>
      <c r="E41" s="58">
        <f t="shared" ref="E41" si="59">SUM(I41+U41)</f>
        <v>28000</v>
      </c>
      <c r="F41" s="56">
        <v>1000</v>
      </c>
      <c r="G41" s="56">
        <v>1000</v>
      </c>
      <c r="H41" s="56">
        <v>1000</v>
      </c>
      <c r="I41" s="57">
        <f t="shared" ref="I41" si="60">SUM(F41:H41)</f>
        <v>3000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5000</v>
      </c>
      <c r="Q41" s="56">
        <v>0</v>
      </c>
      <c r="R41" s="57">
        <f t="shared" ref="R41" si="61">SUM(J41:Q41)</f>
        <v>5000</v>
      </c>
      <c r="S41" s="56">
        <v>10000</v>
      </c>
      <c r="T41" s="56">
        <v>10000</v>
      </c>
      <c r="U41" s="57">
        <f t="shared" ref="U41" si="62">SUM(R41:T41)</f>
        <v>25000</v>
      </c>
      <c r="V41" s="113" t="s">
        <v>199</v>
      </c>
      <c r="W41" s="54" t="s">
        <v>254</v>
      </c>
      <c r="X41" s="54" t="s">
        <v>134</v>
      </c>
      <c r="Y41" s="55" t="s">
        <v>269</v>
      </c>
      <c r="Z41" s="60" t="s">
        <v>75</v>
      </c>
    </row>
    <row r="42" spans="1:27" ht="89.25" x14ac:dyDescent="0.2">
      <c r="A42" s="91" t="s">
        <v>82</v>
      </c>
      <c r="B42" s="106" t="s">
        <v>240</v>
      </c>
      <c r="C42" s="99" t="s">
        <v>137</v>
      </c>
      <c r="D42" s="56">
        <v>10000</v>
      </c>
      <c r="E42" s="58">
        <f t="shared" ref="E42" si="63">SUM(I42+U42)</f>
        <v>8000</v>
      </c>
      <c r="F42" s="56">
        <v>0</v>
      </c>
      <c r="G42" s="56">
        <v>0</v>
      </c>
      <c r="H42" s="56">
        <v>2000</v>
      </c>
      <c r="I42" s="57">
        <f t="shared" ref="I42" si="64">SUM(F42:H42)</f>
        <v>2000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7">
        <f t="shared" ref="R42" si="65">SUM(J42:Q42)</f>
        <v>0</v>
      </c>
      <c r="S42" s="56">
        <v>2000</v>
      </c>
      <c r="T42" s="56">
        <v>4000</v>
      </c>
      <c r="U42" s="57">
        <f t="shared" ref="U42" si="66">SUM(R42:T42)</f>
        <v>6000</v>
      </c>
      <c r="V42" s="113" t="s">
        <v>200</v>
      </c>
      <c r="W42" s="54" t="s">
        <v>255</v>
      </c>
      <c r="X42" s="54" t="s">
        <v>134</v>
      </c>
      <c r="Y42" s="55" t="s">
        <v>268</v>
      </c>
      <c r="Z42" s="60" t="s">
        <v>75</v>
      </c>
    </row>
    <row r="43" spans="1:27" ht="67.5" x14ac:dyDescent="0.2">
      <c r="A43" s="91" t="s">
        <v>82</v>
      </c>
      <c r="B43" s="104" t="s">
        <v>241</v>
      </c>
      <c r="C43" s="99" t="s">
        <v>314</v>
      </c>
      <c r="D43" s="56">
        <v>20000</v>
      </c>
      <c r="E43" s="58">
        <f t="shared" ref="E43" si="67">SUM(I43+U43)</f>
        <v>12000</v>
      </c>
      <c r="F43" s="56">
        <v>2000</v>
      </c>
      <c r="G43" s="56">
        <v>2000</v>
      </c>
      <c r="H43" s="56">
        <v>2000</v>
      </c>
      <c r="I43" s="57">
        <f t="shared" ref="I43" si="68">SUM(F43:H43)</f>
        <v>6000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2000</v>
      </c>
      <c r="Q43" s="56">
        <v>0</v>
      </c>
      <c r="R43" s="57">
        <f t="shared" ref="R43" si="69">SUM(J43:Q43)</f>
        <v>2000</v>
      </c>
      <c r="S43" s="56">
        <v>2000</v>
      </c>
      <c r="T43" s="56">
        <v>2000</v>
      </c>
      <c r="U43" s="57">
        <f t="shared" ref="U43" si="70">SUM(R43:T43)</f>
        <v>6000</v>
      </c>
      <c r="V43" s="113" t="s">
        <v>134</v>
      </c>
      <c r="W43" s="54" t="s">
        <v>256</v>
      </c>
      <c r="X43" s="54" t="s">
        <v>134</v>
      </c>
      <c r="Y43" s="55" t="s">
        <v>267</v>
      </c>
      <c r="Z43" s="60" t="s">
        <v>75</v>
      </c>
    </row>
    <row r="44" spans="1:27" ht="63.75" x14ac:dyDescent="0.2">
      <c r="A44" s="88" t="s">
        <v>82</v>
      </c>
      <c r="B44" s="104" t="s">
        <v>141</v>
      </c>
      <c r="C44" s="99" t="s">
        <v>138</v>
      </c>
      <c r="D44" s="56">
        <v>37000</v>
      </c>
      <c r="E44" s="58">
        <f t="shared" ref="E44" si="71">SUM(I44+U44)</f>
        <v>37000</v>
      </c>
      <c r="F44" s="56">
        <v>37000</v>
      </c>
      <c r="G44" s="56">
        <v>0</v>
      </c>
      <c r="H44" s="56">
        <v>0</v>
      </c>
      <c r="I44" s="57">
        <f t="shared" ref="I44" si="72">SUM(F44:H44)</f>
        <v>37000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7">
        <f t="shared" ref="R44" si="73">SUM(J44:Q44)</f>
        <v>0</v>
      </c>
      <c r="S44" s="56">
        <v>0</v>
      </c>
      <c r="T44" s="56">
        <v>0</v>
      </c>
      <c r="U44" s="57">
        <f t="shared" ref="U44" si="74">SUM(R44:T44)</f>
        <v>0</v>
      </c>
      <c r="V44" s="113" t="s">
        <v>134</v>
      </c>
      <c r="W44" s="54" t="s">
        <v>233</v>
      </c>
      <c r="X44" s="54" t="s">
        <v>134</v>
      </c>
      <c r="Y44" s="55">
        <v>2019</v>
      </c>
      <c r="Z44" s="60" t="s">
        <v>75</v>
      </c>
    </row>
    <row r="45" spans="1:27" ht="76.5" x14ac:dyDescent="0.2">
      <c r="A45" s="88" t="s">
        <v>82</v>
      </c>
      <c r="B45" s="106" t="s">
        <v>142</v>
      </c>
      <c r="C45" s="99" t="s">
        <v>140</v>
      </c>
      <c r="D45" s="56">
        <v>45000</v>
      </c>
      <c r="E45" s="58">
        <f t="shared" ref="E45" si="75">SUM(I45+U45)</f>
        <v>27000</v>
      </c>
      <c r="F45" s="56">
        <v>4000</v>
      </c>
      <c r="G45" s="56">
        <v>4000</v>
      </c>
      <c r="H45" s="56">
        <v>4000</v>
      </c>
      <c r="I45" s="57">
        <f t="shared" ref="I45" si="76">SUM(F45:H45)</f>
        <v>12000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5000</v>
      </c>
      <c r="R45" s="57">
        <f t="shared" ref="R45" si="77">SUM(J45:Q45)</f>
        <v>5000</v>
      </c>
      <c r="S45" s="56">
        <v>5000</v>
      </c>
      <c r="T45" s="56">
        <v>5000</v>
      </c>
      <c r="U45" s="57">
        <f t="shared" ref="U45" si="78">SUM(R45:T45)</f>
        <v>15000</v>
      </c>
      <c r="V45" s="113" t="s">
        <v>134</v>
      </c>
      <c r="W45" s="54" t="s">
        <v>257</v>
      </c>
      <c r="X45" s="54" t="s">
        <v>112</v>
      </c>
      <c r="Y45" s="55" t="s">
        <v>139</v>
      </c>
      <c r="Z45" s="60" t="s">
        <v>75</v>
      </c>
    </row>
    <row r="46" spans="1:27" ht="63.75" x14ac:dyDescent="0.2">
      <c r="A46" s="88" t="s">
        <v>82</v>
      </c>
      <c r="B46" s="106" t="s">
        <v>143</v>
      </c>
      <c r="C46" s="99" t="s">
        <v>144</v>
      </c>
      <c r="D46" s="56">
        <v>120000</v>
      </c>
      <c r="E46" s="58">
        <f t="shared" ref="E46" si="79">SUM(I46+U46)</f>
        <v>90000</v>
      </c>
      <c r="F46" s="56">
        <v>10000</v>
      </c>
      <c r="G46" s="56">
        <v>10000</v>
      </c>
      <c r="H46" s="56">
        <v>10000</v>
      </c>
      <c r="I46" s="57">
        <f t="shared" ref="I46" si="80">SUM(F46:H46)</f>
        <v>30000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20000</v>
      </c>
      <c r="R46" s="57">
        <f t="shared" ref="R46" si="81">SUM(J46:Q46)</f>
        <v>20000</v>
      </c>
      <c r="S46" s="56">
        <v>20000</v>
      </c>
      <c r="T46" s="56">
        <v>20000</v>
      </c>
      <c r="U46" s="57">
        <f t="shared" ref="U46" si="82">SUM(R46:T46)</f>
        <v>60000</v>
      </c>
      <c r="V46" s="113" t="s">
        <v>134</v>
      </c>
      <c r="W46" s="54" t="s">
        <v>253</v>
      </c>
      <c r="X46" s="54" t="s">
        <v>134</v>
      </c>
      <c r="Y46" s="55" t="s">
        <v>269</v>
      </c>
      <c r="Z46" s="60" t="s">
        <v>75</v>
      </c>
    </row>
    <row r="47" spans="1:27" ht="51" x14ac:dyDescent="0.2">
      <c r="A47" s="88" t="s">
        <v>82</v>
      </c>
      <c r="B47" s="106" t="s">
        <v>145</v>
      </c>
      <c r="C47" s="99" t="s">
        <v>146</v>
      </c>
      <c r="D47" s="56">
        <v>45000</v>
      </c>
      <c r="E47" s="58">
        <f t="shared" ref="E47" si="83">SUM(I47+U47)</f>
        <v>27000</v>
      </c>
      <c r="F47" s="56">
        <v>3000</v>
      </c>
      <c r="G47" s="56">
        <v>3000</v>
      </c>
      <c r="H47" s="56">
        <v>3000</v>
      </c>
      <c r="I47" s="57">
        <f t="shared" ref="I47" si="84">SUM(F47:H47)</f>
        <v>9000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6000</v>
      </c>
      <c r="R47" s="57">
        <f t="shared" ref="R47" si="85">SUM(J47:Q47)</f>
        <v>6000</v>
      </c>
      <c r="S47" s="56">
        <v>6000</v>
      </c>
      <c r="T47" s="56">
        <v>6000</v>
      </c>
      <c r="U47" s="57">
        <f t="shared" ref="U47" si="86">SUM(R47:T47)</f>
        <v>18000</v>
      </c>
      <c r="V47" s="113" t="s">
        <v>134</v>
      </c>
      <c r="W47" s="54" t="s">
        <v>253</v>
      </c>
      <c r="X47" s="54" t="s">
        <v>134</v>
      </c>
      <c r="Y47" s="55" t="s">
        <v>139</v>
      </c>
      <c r="Z47" s="60" t="s">
        <v>75</v>
      </c>
    </row>
    <row r="48" spans="1:27" ht="76.5" x14ac:dyDescent="0.2">
      <c r="A48" s="88" t="s">
        <v>82</v>
      </c>
      <c r="B48" s="106" t="s">
        <v>150</v>
      </c>
      <c r="C48" s="99" t="s">
        <v>147</v>
      </c>
      <c r="D48" s="56">
        <v>37000</v>
      </c>
      <c r="E48" s="58">
        <f t="shared" ref="E48" si="87">SUM(I48+U48)</f>
        <v>22000</v>
      </c>
      <c r="F48" s="56">
        <v>3000</v>
      </c>
      <c r="G48" s="56">
        <v>3000</v>
      </c>
      <c r="H48" s="56">
        <v>3000</v>
      </c>
      <c r="I48" s="57">
        <f t="shared" ref="I48" si="88">SUM(F48:H48)</f>
        <v>9000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5000</v>
      </c>
      <c r="R48" s="57">
        <f t="shared" ref="R48" si="89">SUM(J48:Q48)</f>
        <v>5000</v>
      </c>
      <c r="S48" s="56">
        <v>4000</v>
      </c>
      <c r="T48" s="56">
        <v>4000</v>
      </c>
      <c r="U48" s="57">
        <f t="shared" ref="U48" si="90">SUM(R48:T48)</f>
        <v>13000</v>
      </c>
      <c r="V48" s="113" t="s">
        <v>134</v>
      </c>
      <c r="W48" s="54" t="s">
        <v>253</v>
      </c>
      <c r="X48" s="54" t="s">
        <v>134</v>
      </c>
      <c r="Y48" s="55" t="s">
        <v>269</v>
      </c>
      <c r="Z48" s="60" t="s">
        <v>75</v>
      </c>
    </row>
    <row r="49" spans="1:27" ht="78" customHeight="1" x14ac:dyDescent="0.2">
      <c r="A49" s="88" t="s">
        <v>82</v>
      </c>
      <c r="B49" s="104" t="s">
        <v>149</v>
      </c>
      <c r="C49" s="99" t="s">
        <v>148</v>
      </c>
      <c r="D49" s="56">
        <v>150000</v>
      </c>
      <c r="E49" s="58">
        <f t="shared" ref="E49" si="91">SUM(I49+U49)</f>
        <v>90000</v>
      </c>
      <c r="F49" s="56">
        <v>30000</v>
      </c>
      <c r="G49" s="56">
        <v>30000</v>
      </c>
      <c r="H49" s="56">
        <v>30000</v>
      </c>
      <c r="I49" s="57">
        <f t="shared" ref="I49" si="92">SUM(F49:H49)</f>
        <v>90000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7">
        <f t="shared" ref="R49" si="93">SUM(J49:Q49)</f>
        <v>0</v>
      </c>
      <c r="S49" s="56">
        <v>0</v>
      </c>
      <c r="T49" s="56">
        <v>0</v>
      </c>
      <c r="U49" s="57">
        <f t="shared" ref="U49" si="94">SUM(R49:T49)</f>
        <v>0</v>
      </c>
      <c r="V49" s="113" t="s">
        <v>201</v>
      </c>
      <c r="W49" s="54" t="s">
        <v>277</v>
      </c>
      <c r="X49" s="54" t="s">
        <v>134</v>
      </c>
      <c r="Y49" s="55">
        <v>2019</v>
      </c>
      <c r="Z49" s="60" t="s">
        <v>75</v>
      </c>
      <c r="AA49" s="76"/>
    </row>
    <row r="50" spans="1:27" ht="102" customHeight="1" x14ac:dyDescent="0.2">
      <c r="A50" s="88" t="s">
        <v>82</v>
      </c>
      <c r="B50" s="104" t="s">
        <v>151</v>
      </c>
      <c r="C50" s="99" t="s">
        <v>313</v>
      </c>
      <c r="D50" s="56">
        <v>70000</v>
      </c>
      <c r="E50" s="58">
        <f t="shared" si="3"/>
        <v>42000</v>
      </c>
      <c r="F50" s="56">
        <v>6000</v>
      </c>
      <c r="G50" s="56">
        <v>6000</v>
      </c>
      <c r="H50" s="56">
        <v>6000</v>
      </c>
      <c r="I50" s="57">
        <f t="shared" si="0"/>
        <v>18000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8000</v>
      </c>
      <c r="R50" s="57">
        <f t="shared" si="1"/>
        <v>8000</v>
      </c>
      <c r="S50" s="56">
        <v>8000</v>
      </c>
      <c r="T50" s="56">
        <v>8000</v>
      </c>
      <c r="U50" s="57">
        <f t="shared" si="2"/>
        <v>24000</v>
      </c>
      <c r="V50" s="113" t="s">
        <v>234</v>
      </c>
      <c r="W50" s="54" t="s">
        <v>253</v>
      </c>
      <c r="X50" s="54" t="s">
        <v>234</v>
      </c>
      <c r="Y50" s="55" t="s">
        <v>90</v>
      </c>
      <c r="Z50" s="60" t="s">
        <v>75</v>
      </c>
    </row>
    <row r="51" spans="1:27" ht="127.5" x14ac:dyDescent="0.2">
      <c r="A51" s="92" t="s">
        <v>83</v>
      </c>
      <c r="B51" s="103" t="s">
        <v>152</v>
      </c>
      <c r="C51" s="99" t="s">
        <v>315</v>
      </c>
      <c r="D51" s="56">
        <v>11700</v>
      </c>
      <c r="E51" s="58">
        <f t="shared" si="3"/>
        <v>11700</v>
      </c>
      <c r="F51" s="56">
        <v>5000</v>
      </c>
      <c r="G51" s="56">
        <v>5000</v>
      </c>
      <c r="H51" s="56">
        <v>0</v>
      </c>
      <c r="I51" s="57">
        <f t="shared" si="0"/>
        <v>10000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1700</v>
      </c>
      <c r="R51" s="57">
        <f t="shared" si="1"/>
        <v>1700</v>
      </c>
      <c r="S51" s="56">
        <v>0</v>
      </c>
      <c r="T51" s="56">
        <v>0</v>
      </c>
      <c r="U51" s="57">
        <f t="shared" si="2"/>
        <v>1700</v>
      </c>
      <c r="V51" s="112" t="s">
        <v>153</v>
      </c>
      <c r="W51" s="54" t="s">
        <v>258</v>
      </c>
      <c r="X51" s="54" t="s">
        <v>112</v>
      </c>
      <c r="Y51" s="79" t="s">
        <v>122</v>
      </c>
      <c r="Z51" s="60" t="s">
        <v>75</v>
      </c>
    </row>
    <row r="52" spans="1:27" ht="67.5" x14ac:dyDescent="0.2">
      <c r="A52" s="92" t="s">
        <v>83</v>
      </c>
      <c r="B52" s="103" t="s">
        <v>154</v>
      </c>
      <c r="C52" s="99" t="s">
        <v>316</v>
      </c>
      <c r="D52" s="56">
        <v>80000</v>
      </c>
      <c r="E52" s="58">
        <f t="shared" ref="E52:E53" si="95">SUM(I52+U52)</f>
        <v>46000</v>
      </c>
      <c r="F52" s="56">
        <v>10000</v>
      </c>
      <c r="G52" s="56">
        <v>10000</v>
      </c>
      <c r="H52" s="56">
        <v>10000</v>
      </c>
      <c r="I52" s="57">
        <f t="shared" ref="I52:I53" si="96">SUM(F52:H52)</f>
        <v>30000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6000</v>
      </c>
      <c r="Q52" s="56">
        <v>0</v>
      </c>
      <c r="R52" s="57">
        <f t="shared" ref="R52:R53" si="97">SUM(J52:Q52)</f>
        <v>6000</v>
      </c>
      <c r="S52" s="56">
        <v>5000</v>
      </c>
      <c r="T52" s="56">
        <v>5000</v>
      </c>
      <c r="U52" s="57">
        <f t="shared" ref="U52:U53" si="98">SUM(R52:T52)</f>
        <v>16000</v>
      </c>
      <c r="V52" s="112" t="s">
        <v>194</v>
      </c>
      <c r="W52" s="54" t="s">
        <v>251</v>
      </c>
      <c r="X52" s="54" t="s">
        <v>112</v>
      </c>
      <c r="Y52" s="55" t="s">
        <v>270</v>
      </c>
      <c r="Z52" s="60" t="s">
        <v>75</v>
      </c>
    </row>
    <row r="53" spans="1:27" ht="67.5" x14ac:dyDescent="0.2">
      <c r="A53" s="92" t="s">
        <v>83</v>
      </c>
      <c r="B53" s="103" t="s">
        <v>157</v>
      </c>
      <c r="C53" s="99" t="s">
        <v>202</v>
      </c>
      <c r="D53" s="56">
        <v>400000</v>
      </c>
      <c r="E53" s="58">
        <f t="shared" si="95"/>
        <v>200000</v>
      </c>
      <c r="F53" s="56">
        <v>50000</v>
      </c>
      <c r="G53" s="56">
        <v>0</v>
      </c>
      <c r="H53" s="56">
        <v>0</v>
      </c>
      <c r="I53" s="57">
        <f t="shared" si="96"/>
        <v>50000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150000</v>
      </c>
      <c r="Q53" s="56">
        <v>0</v>
      </c>
      <c r="R53" s="57">
        <f t="shared" si="97"/>
        <v>150000</v>
      </c>
      <c r="S53" s="56">
        <v>0</v>
      </c>
      <c r="T53" s="56">
        <v>0</v>
      </c>
      <c r="U53" s="57">
        <f t="shared" si="98"/>
        <v>150000</v>
      </c>
      <c r="V53" s="112" t="s">
        <v>155</v>
      </c>
      <c r="W53" s="54" t="s">
        <v>259</v>
      </c>
      <c r="X53" s="54" t="s">
        <v>112</v>
      </c>
      <c r="Y53" s="55" t="s">
        <v>122</v>
      </c>
      <c r="Z53" s="60" t="s">
        <v>75</v>
      </c>
    </row>
    <row r="54" spans="1:27" ht="76.5" x14ac:dyDescent="0.2">
      <c r="A54" s="92" t="s">
        <v>83</v>
      </c>
      <c r="B54" s="104" t="s">
        <v>203</v>
      </c>
      <c r="C54" s="99" t="s">
        <v>156</v>
      </c>
      <c r="D54" s="56">
        <v>200000</v>
      </c>
      <c r="E54" s="58">
        <f t="shared" si="3"/>
        <v>200000</v>
      </c>
      <c r="F54" s="56">
        <v>200000</v>
      </c>
      <c r="G54" s="56">
        <v>0</v>
      </c>
      <c r="H54" s="56">
        <v>0</v>
      </c>
      <c r="I54" s="57">
        <f t="shared" si="0"/>
        <v>200000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7">
        <f t="shared" si="1"/>
        <v>0</v>
      </c>
      <c r="S54" s="56">
        <v>0</v>
      </c>
      <c r="T54" s="56">
        <v>0</v>
      </c>
      <c r="U54" s="57">
        <f t="shared" si="2"/>
        <v>0</v>
      </c>
      <c r="V54" s="113" t="s">
        <v>237</v>
      </c>
      <c r="W54" s="54" t="s">
        <v>233</v>
      </c>
      <c r="X54" s="54" t="s">
        <v>234</v>
      </c>
      <c r="Y54" s="55">
        <v>2019</v>
      </c>
      <c r="Z54" s="60" t="s">
        <v>75</v>
      </c>
    </row>
    <row r="55" spans="1:27" ht="63.75" x14ac:dyDescent="0.2">
      <c r="A55" s="92" t="s">
        <v>83</v>
      </c>
      <c r="B55" s="106" t="s">
        <v>158</v>
      </c>
      <c r="C55" s="100" t="s">
        <v>290</v>
      </c>
      <c r="D55" s="56">
        <v>552000</v>
      </c>
      <c r="E55" s="58">
        <f t="shared" ref="E55" si="99">SUM(I55+U55)</f>
        <v>552000</v>
      </c>
      <c r="F55" s="56">
        <v>132000</v>
      </c>
      <c r="G55" s="56">
        <v>0</v>
      </c>
      <c r="H55" s="56">
        <v>0</v>
      </c>
      <c r="I55" s="57">
        <f t="shared" ref="I55" si="100">SUM(F55:H55)</f>
        <v>132000</v>
      </c>
      <c r="J55" s="56">
        <v>0</v>
      </c>
      <c r="K55" s="56">
        <v>0</v>
      </c>
      <c r="L55" s="56">
        <v>420000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7">
        <f t="shared" ref="R55" si="101">SUM(J55:Q55)</f>
        <v>420000</v>
      </c>
      <c r="S55" s="56">
        <v>0</v>
      </c>
      <c r="T55" s="56">
        <v>0</v>
      </c>
      <c r="U55" s="57">
        <f t="shared" ref="U55" si="102">SUM(R55:T55)</f>
        <v>420000</v>
      </c>
      <c r="V55" s="113" t="s">
        <v>234</v>
      </c>
      <c r="W55" s="54" t="s">
        <v>260</v>
      </c>
      <c r="X55" s="54" t="s">
        <v>234</v>
      </c>
      <c r="Y55" s="55" t="s">
        <v>118</v>
      </c>
      <c r="Z55" s="60" t="s">
        <v>75</v>
      </c>
    </row>
    <row r="56" spans="1:27" ht="67.5" x14ac:dyDescent="0.2">
      <c r="A56" s="93" t="s">
        <v>83</v>
      </c>
      <c r="B56" s="103" t="s">
        <v>159</v>
      </c>
      <c r="C56" s="100" t="s">
        <v>160</v>
      </c>
      <c r="D56" s="56">
        <v>30000</v>
      </c>
      <c r="E56" s="58">
        <f t="shared" ref="E56:E59" si="103">SUM(I56+U56)</f>
        <v>18000</v>
      </c>
      <c r="F56" s="56">
        <v>0</v>
      </c>
      <c r="G56" s="56">
        <v>0</v>
      </c>
      <c r="H56" s="56">
        <v>6000</v>
      </c>
      <c r="I56" s="57">
        <f t="shared" ref="I56:I59" si="104">SUM(F56:H56)</f>
        <v>6000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4000</v>
      </c>
      <c r="Q56" s="56">
        <v>0</v>
      </c>
      <c r="R56" s="57">
        <f t="shared" ref="R56:R89" si="105">SUM(J56:Q56)</f>
        <v>4000</v>
      </c>
      <c r="S56" s="56">
        <v>4000</v>
      </c>
      <c r="T56" s="56">
        <v>4000</v>
      </c>
      <c r="U56" s="57">
        <f t="shared" ref="U56:U89" si="106">SUM(R56:T56)</f>
        <v>12000</v>
      </c>
      <c r="V56" s="113" t="s">
        <v>161</v>
      </c>
      <c r="W56" s="54" t="s">
        <v>256</v>
      </c>
      <c r="X56" s="54" t="s">
        <v>112</v>
      </c>
      <c r="Y56" s="55" t="s">
        <v>120</v>
      </c>
      <c r="Z56" s="60" t="s">
        <v>75</v>
      </c>
    </row>
    <row r="57" spans="1:27" ht="76.5" x14ac:dyDescent="0.2">
      <c r="A57" s="93" t="s">
        <v>83</v>
      </c>
      <c r="B57" s="103" t="s">
        <v>162</v>
      </c>
      <c r="C57" s="109" t="s">
        <v>320</v>
      </c>
      <c r="D57" s="56">
        <v>25000</v>
      </c>
      <c r="E57" s="58">
        <f t="shared" si="103"/>
        <v>16000</v>
      </c>
      <c r="F57" s="56">
        <v>2000</v>
      </c>
      <c r="G57" s="56">
        <v>2000</v>
      </c>
      <c r="H57" s="56">
        <v>2000</v>
      </c>
      <c r="I57" s="57">
        <f t="shared" si="104"/>
        <v>6000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4000</v>
      </c>
      <c r="Q57" s="56">
        <v>0</v>
      </c>
      <c r="R57" s="57">
        <f t="shared" si="105"/>
        <v>4000</v>
      </c>
      <c r="S57" s="56">
        <v>3000</v>
      </c>
      <c r="T57" s="56">
        <v>3000</v>
      </c>
      <c r="U57" s="57">
        <f t="shared" si="106"/>
        <v>10000</v>
      </c>
      <c r="V57" s="113" t="s">
        <v>161</v>
      </c>
      <c r="W57" s="54" t="s">
        <v>256</v>
      </c>
      <c r="X57" s="54" t="s">
        <v>112</v>
      </c>
      <c r="Y57" s="55" t="s">
        <v>120</v>
      </c>
      <c r="Z57" s="60" t="s">
        <v>75</v>
      </c>
    </row>
    <row r="58" spans="1:27" ht="101.25" customHeight="1" x14ac:dyDescent="0.2">
      <c r="A58" s="93" t="s">
        <v>83</v>
      </c>
      <c r="B58" s="106" t="s">
        <v>317</v>
      </c>
      <c r="C58" s="99" t="s">
        <v>163</v>
      </c>
      <c r="D58" s="56">
        <v>50000</v>
      </c>
      <c r="E58" s="58">
        <f t="shared" si="103"/>
        <v>30000</v>
      </c>
      <c r="F58" s="56">
        <v>2000</v>
      </c>
      <c r="G58" s="56">
        <v>2000</v>
      </c>
      <c r="H58" s="56">
        <v>2000</v>
      </c>
      <c r="I58" s="57">
        <f t="shared" si="104"/>
        <v>6000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8000</v>
      </c>
      <c r="R58" s="57">
        <f t="shared" si="105"/>
        <v>8000</v>
      </c>
      <c r="S58" s="56">
        <v>8000</v>
      </c>
      <c r="T58" s="56">
        <v>8000</v>
      </c>
      <c r="U58" s="57">
        <f t="shared" si="106"/>
        <v>24000</v>
      </c>
      <c r="V58" s="113" t="s">
        <v>161</v>
      </c>
      <c r="W58" s="54" t="s">
        <v>256</v>
      </c>
      <c r="X58" s="54" t="s">
        <v>112</v>
      </c>
      <c r="Y58" s="55" t="s">
        <v>120</v>
      </c>
      <c r="Z58" s="60" t="s">
        <v>75</v>
      </c>
    </row>
    <row r="59" spans="1:27" ht="67.5" x14ac:dyDescent="0.2">
      <c r="A59" s="93" t="s">
        <v>83</v>
      </c>
      <c r="B59" s="104" t="s">
        <v>164</v>
      </c>
      <c r="C59" s="99" t="s">
        <v>291</v>
      </c>
      <c r="D59" s="56">
        <v>70000</v>
      </c>
      <c r="E59" s="58">
        <f t="shared" si="103"/>
        <v>45000</v>
      </c>
      <c r="F59" s="56">
        <v>5000</v>
      </c>
      <c r="G59" s="56">
        <v>5000</v>
      </c>
      <c r="H59" s="56">
        <v>5000</v>
      </c>
      <c r="I59" s="57">
        <f t="shared" si="104"/>
        <v>15000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10000</v>
      </c>
      <c r="Q59" s="56">
        <v>0</v>
      </c>
      <c r="R59" s="57">
        <f t="shared" si="105"/>
        <v>10000</v>
      </c>
      <c r="S59" s="56">
        <v>10000</v>
      </c>
      <c r="T59" s="56">
        <v>10000</v>
      </c>
      <c r="U59" s="57">
        <f t="shared" si="106"/>
        <v>30000</v>
      </c>
      <c r="V59" s="113" t="s">
        <v>161</v>
      </c>
      <c r="W59" s="54" t="s">
        <v>256</v>
      </c>
      <c r="X59" s="54" t="s">
        <v>112</v>
      </c>
      <c r="Y59" s="55" t="s">
        <v>120</v>
      </c>
      <c r="Z59" s="60" t="s">
        <v>75</v>
      </c>
    </row>
    <row r="60" spans="1:27" ht="67.5" x14ac:dyDescent="0.2">
      <c r="A60" s="94" t="s">
        <v>83</v>
      </c>
      <c r="B60" s="103" t="s">
        <v>165</v>
      </c>
      <c r="C60" s="99" t="s">
        <v>204</v>
      </c>
      <c r="D60" s="56">
        <v>150000</v>
      </c>
      <c r="E60" s="58">
        <f t="shared" ref="E60:E87" si="107">SUM(I60+U60)</f>
        <v>90000</v>
      </c>
      <c r="F60" s="56">
        <v>30000</v>
      </c>
      <c r="G60" s="56">
        <v>30000</v>
      </c>
      <c r="H60" s="56">
        <v>30000</v>
      </c>
      <c r="I60" s="57">
        <f t="shared" ref="I60:I87" si="108">SUM(F60:H60)</f>
        <v>90000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7">
        <f t="shared" ref="R60:R87" si="109">SUM(J60:Q60)</f>
        <v>0</v>
      </c>
      <c r="S60" s="56">
        <v>0</v>
      </c>
      <c r="T60" s="56">
        <v>0</v>
      </c>
      <c r="U60" s="57">
        <f t="shared" ref="U60:U87" si="110">SUM(R60:T60)</f>
        <v>0</v>
      </c>
      <c r="V60" s="112" t="s">
        <v>112</v>
      </c>
      <c r="W60" s="54" t="s">
        <v>232</v>
      </c>
      <c r="X60" s="54" t="s">
        <v>112</v>
      </c>
      <c r="Y60" s="55">
        <v>2019</v>
      </c>
      <c r="Z60" s="60" t="s">
        <v>75</v>
      </c>
    </row>
    <row r="61" spans="1:27" ht="67.5" x14ac:dyDescent="0.2">
      <c r="A61" s="94" t="s">
        <v>83</v>
      </c>
      <c r="B61" s="105" t="s">
        <v>166</v>
      </c>
      <c r="C61" s="99" t="s">
        <v>167</v>
      </c>
      <c r="D61" s="56">
        <v>80000</v>
      </c>
      <c r="E61" s="58">
        <f t="shared" si="107"/>
        <v>40000</v>
      </c>
      <c r="F61" s="56">
        <v>0</v>
      </c>
      <c r="G61" s="56">
        <v>20000</v>
      </c>
      <c r="H61" s="56">
        <v>20000</v>
      </c>
      <c r="I61" s="57">
        <f t="shared" si="108"/>
        <v>40000</v>
      </c>
      <c r="J61" s="56">
        <v>0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0</v>
      </c>
      <c r="Q61" s="56">
        <v>0</v>
      </c>
      <c r="R61" s="57">
        <f t="shared" si="109"/>
        <v>0</v>
      </c>
      <c r="S61" s="56">
        <v>0</v>
      </c>
      <c r="T61" s="56">
        <v>0</v>
      </c>
      <c r="U61" s="57">
        <f t="shared" si="110"/>
        <v>0</v>
      </c>
      <c r="V61" s="112" t="s">
        <v>112</v>
      </c>
      <c r="W61" s="54" t="s">
        <v>232</v>
      </c>
      <c r="X61" s="54" t="s">
        <v>112</v>
      </c>
      <c r="Y61" s="55">
        <v>2019</v>
      </c>
      <c r="Z61" s="60" t="s">
        <v>75</v>
      </c>
    </row>
    <row r="62" spans="1:27" ht="67.5" x14ac:dyDescent="0.2">
      <c r="A62" s="96" t="s">
        <v>86</v>
      </c>
      <c r="B62" s="108" t="s">
        <v>168</v>
      </c>
      <c r="C62" s="99" t="s">
        <v>219</v>
      </c>
      <c r="D62" s="56">
        <v>25000</v>
      </c>
      <c r="E62" s="58">
        <f t="shared" si="107"/>
        <v>15000</v>
      </c>
      <c r="F62" s="56">
        <v>5000</v>
      </c>
      <c r="G62" s="56">
        <v>5000</v>
      </c>
      <c r="H62" s="56">
        <v>5000</v>
      </c>
      <c r="I62" s="57">
        <f t="shared" si="108"/>
        <v>15000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7">
        <f t="shared" si="109"/>
        <v>0</v>
      </c>
      <c r="S62" s="56">
        <v>0</v>
      </c>
      <c r="T62" s="56">
        <v>0</v>
      </c>
      <c r="U62" s="57">
        <f t="shared" si="110"/>
        <v>0</v>
      </c>
      <c r="V62" s="112" t="s">
        <v>112</v>
      </c>
      <c r="W62" s="54" t="s">
        <v>232</v>
      </c>
      <c r="X62" s="54" t="s">
        <v>112</v>
      </c>
      <c r="Y62" s="55">
        <v>2019</v>
      </c>
      <c r="Z62" s="60" t="s">
        <v>75</v>
      </c>
    </row>
    <row r="63" spans="1:27" ht="67.5" x14ac:dyDescent="0.2">
      <c r="A63" s="96" t="s">
        <v>86</v>
      </c>
      <c r="B63" s="105" t="s">
        <v>306</v>
      </c>
      <c r="C63" s="99" t="s">
        <v>274</v>
      </c>
      <c r="D63" s="56">
        <v>80000</v>
      </c>
      <c r="E63" s="58">
        <f t="shared" si="107"/>
        <v>35000</v>
      </c>
      <c r="F63" s="56">
        <v>0</v>
      </c>
      <c r="G63" s="56">
        <v>15000</v>
      </c>
      <c r="H63" s="56">
        <v>20000</v>
      </c>
      <c r="I63" s="57">
        <f t="shared" si="108"/>
        <v>35000</v>
      </c>
      <c r="J63" s="56">
        <v>0</v>
      </c>
      <c r="K63" s="56">
        <v>0</v>
      </c>
      <c r="L63" s="56">
        <v>0</v>
      </c>
      <c r="M63" s="56">
        <v>0</v>
      </c>
      <c r="N63" s="95">
        <v>0</v>
      </c>
      <c r="O63" s="56">
        <v>0</v>
      </c>
      <c r="P63" s="56">
        <v>0</v>
      </c>
      <c r="Q63" s="56">
        <v>0</v>
      </c>
      <c r="R63" s="57">
        <f t="shared" si="109"/>
        <v>0</v>
      </c>
      <c r="S63" s="56">
        <v>0</v>
      </c>
      <c r="T63" s="56">
        <v>0</v>
      </c>
      <c r="U63" s="57">
        <f t="shared" si="110"/>
        <v>0</v>
      </c>
      <c r="V63" s="112" t="s">
        <v>112</v>
      </c>
      <c r="W63" s="54" t="s">
        <v>233</v>
      </c>
      <c r="X63" s="54" t="s">
        <v>112</v>
      </c>
      <c r="Y63" s="79">
        <v>2020</v>
      </c>
      <c r="Z63" s="60" t="s">
        <v>75</v>
      </c>
    </row>
    <row r="64" spans="1:27" ht="67.5" x14ac:dyDescent="0.2">
      <c r="A64" s="96" t="s">
        <v>86</v>
      </c>
      <c r="B64" s="105" t="s">
        <v>205</v>
      </c>
      <c r="C64" s="99" t="s">
        <v>218</v>
      </c>
      <c r="D64" s="56">
        <v>20000</v>
      </c>
      <c r="E64" s="58">
        <f t="shared" si="107"/>
        <v>10000</v>
      </c>
      <c r="F64" s="56">
        <v>0</v>
      </c>
      <c r="G64" s="56">
        <v>0</v>
      </c>
      <c r="H64" s="56">
        <v>10000</v>
      </c>
      <c r="I64" s="57">
        <f t="shared" si="108"/>
        <v>10000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7">
        <f t="shared" si="109"/>
        <v>0</v>
      </c>
      <c r="S64" s="56">
        <v>0</v>
      </c>
      <c r="T64" s="56">
        <v>0</v>
      </c>
      <c r="U64" s="57">
        <f t="shared" si="110"/>
        <v>0</v>
      </c>
      <c r="V64" s="112" t="s">
        <v>112</v>
      </c>
      <c r="W64" s="54" t="s">
        <v>233</v>
      </c>
      <c r="X64" s="54" t="s">
        <v>112</v>
      </c>
      <c r="Y64" s="79">
        <v>2021</v>
      </c>
      <c r="Z64" s="60" t="s">
        <v>75</v>
      </c>
    </row>
    <row r="65" spans="1:26" ht="56.25" x14ac:dyDescent="0.2">
      <c r="A65" s="96" t="s">
        <v>86</v>
      </c>
      <c r="B65" s="104" t="s">
        <v>206</v>
      </c>
      <c r="C65" s="99" t="s">
        <v>169</v>
      </c>
      <c r="D65" s="56">
        <v>20000</v>
      </c>
      <c r="E65" s="58">
        <f t="shared" si="107"/>
        <v>20000</v>
      </c>
      <c r="F65" s="56">
        <v>20000</v>
      </c>
      <c r="G65" s="56">
        <v>0</v>
      </c>
      <c r="H65" s="56">
        <v>0</v>
      </c>
      <c r="I65" s="57">
        <f t="shared" si="108"/>
        <v>20000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7">
        <f t="shared" si="109"/>
        <v>0</v>
      </c>
      <c r="S65" s="56">
        <v>0</v>
      </c>
      <c r="T65" s="56">
        <v>0</v>
      </c>
      <c r="U65" s="57">
        <f t="shared" si="110"/>
        <v>0</v>
      </c>
      <c r="V65" s="112" t="s">
        <v>234</v>
      </c>
      <c r="W65" s="54" t="s">
        <v>233</v>
      </c>
      <c r="X65" s="54" t="s">
        <v>234</v>
      </c>
      <c r="Y65" s="79">
        <v>2019</v>
      </c>
      <c r="Z65" s="60" t="s">
        <v>75</v>
      </c>
    </row>
    <row r="66" spans="1:26" ht="63.75" x14ac:dyDescent="0.2">
      <c r="A66" s="96" t="s">
        <v>86</v>
      </c>
      <c r="B66" s="104" t="s">
        <v>207</v>
      </c>
      <c r="C66" s="99" t="s">
        <v>275</v>
      </c>
      <c r="D66" s="56">
        <v>100000</v>
      </c>
      <c r="E66" s="58">
        <f t="shared" si="107"/>
        <v>70000</v>
      </c>
      <c r="F66" s="56">
        <v>0</v>
      </c>
      <c r="G66" s="56">
        <v>30000</v>
      </c>
      <c r="H66" s="56">
        <v>40000</v>
      </c>
      <c r="I66" s="57">
        <f t="shared" si="108"/>
        <v>70000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7">
        <f t="shared" si="109"/>
        <v>0</v>
      </c>
      <c r="S66" s="56">
        <v>0</v>
      </c>
      <c r="T66" s="56">
        <v>0</v>
      </c>
      <c r="U66" s="57">
        <f t="shared" si="110"/>
        <v>0</v>
      </c>
      <c r="V66" s="112" t="s">
        <v>309</v>
      </c>
      <c r="W66" s="54" t="s">
        <v>233</v>
      </c>
      <c r="X66" s="54" t="s">
        <v>234</v>
      </c>
      <c r="Y66" s="79">
        <v>2020</v>
      </c>
      <c r="Z66" s="60" t="s">
        <v>75</v>
      </c>
    </row>
    <row r="67" spans="1:26" ht="56.25" x14ac:dyDescent="0.2">
      <c r="A67" s="96" t="s">
        <v>86</v>
      </c>
      <c r="B67" s="104" t="s">
        <v>208</v>
      </c>
      <c r="C67" s="99" t="s">
        <v>170</v>
      </c>
      <c r="D67" s="56">
        <v>20000</v>
      </c>
      <c r="E67" s="58">
        <f t="shared" si="107"/>
        <v>20000</v>
      </c>
      <c r="F67" s="56">
        <v>20000</v>
      </c>
      <c r="G67" s="56">
        <v>0</v>
      </c>
      <c r="H67" s="56">
        <v>0</v>
      </c>
      <c r="I67" s="57">
        <f t="shared" si="108"/>
        <v>20000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7">
        <f t="shared" si="109"/>
        <v>0</v>
      </c>
      <c r="S67" s="56">
        <v>0</v>
      </c>
      <c r="T67" s="56">
        <v>0</v>
      </c>
      <c r="U67" s="57">
        <f t="shared" si="110"/>
        <v>0</v>
      </c>
      <c r="V67" s="112" t="s">
        <v>234</v>
      </c>
      <c r="W67" s="54" t="s">
        <v>233</v>
      </c>
      <c r="X67" s="54" t="s">
        <v>234</v>
      </c>
      <c r="Y67" s="79">
        <v>2019</v>
      </c>
      <c r="Z67" s="60" t="s">
        <v>75</v>
      </c>
    </row>
    <row r="68" spans="1:26" ht="67.5" x14ac:dyDescent="0.2">
      <c r="A68" s="98" t="s">
        <v>86</v>
      </c>
      <c r="B68" s="105" t="s">
        <v>209</v>
      </c>
      <c r="C68" s="99" t="s">
        <v>171</v>
      </c>
      <c r="D68" s="56">
        <v>14000</v>
      </c>
      <c r="E68" s="58">
        <f t="shared" si="107"/>
        <v>8000</v>
      </c>
      <c r="F68" s="56">
        <v>3000</v>
      </c>
      <c r="G68" s="56">
        <v>3000</v>
      </c>
      <c r="H68" s="56">
        <v>2000</v>
      </c>
      <c r="I68" s="57">
        <f t="shared" si="108"/>
        <v>8000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7">
        <f t="shared" si="109"/>
        <v>0</v>
      </c>
      <c r="S68" s="56">
        <v>0</v>
      </c>
      <c r="T68" s="56">
        <v>0</v>
      </c>
      <c r="U68" s="57">
        <f t="shared" si="110"/>
        <v>0</v>
      </c>
      <c r="V68" s="112" t="s">
        <v>194</v>
      </c>
      <c r="W68" s="54" t="s">
        <v>232</v>
      </c>
      <c r="X68" s="54" t="s">
        <v>112</v>
      </c>
      <c r="Y68" s="79">
        <v>2019</v>
      </c>
      <c r="Z68" s="60" t="s">
        <v>75</v>
      </c>
    </row>
    <row r="69" spans="1:26" ht="68.25" thickBot="1" x14ac:dyDescent="0.25">
      <c r="A69" s="98" t="s">
        <v>86</v>
      </c>
      <c r="B69" s="105" t="s">
        <v>174</v>
      </c>
      <c r="C69" s="99" t="s">
        <v>292</v>
      </c>
      <c r="D69" s="56">
        <v>50000</v>
      </c>
      <c r="E69" s="58">
        <f t="shared" si="107"/>
        <v>31000</v>
      </c>
      <c r="F69" s="56">
        <v>2000</v>
      </c>
      <c r="G69" s="56">
        <v>2000</v>
      </c>
      <c r="H69" s="56">
        <v>2000</v>
      </c>
      <c r="I69" s="57">
        <f t="shared" si="108"/>
        <v>6000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10000</v>
      </c>
      <c r="Q69" s="56">
        <v>0</v>
      </c>
      <c r="R69" s="57">
        <f t="shared" si="109"/>
        <v>10000</v>
      </c>
      <c r="S69" s="56">
        <v>10000</v>
      </c>
      <c r="T69" s="56">
        <v>5000</v>
      </c>
      <c r="U69" s="57">
        <f t="shared" si="110"/>
        <v>25000</v>
      </c>
      <c r="V69" s="112" t="s">
        <v>192</v>
      </c>
      <c r="W69" s="54" t="s">
        <v>261</v>
      </c>
      <c r="X69" s="54" t="s">
        <v>112</v>
      </c>
      <c r="Y69" s="79" t="s">
        <v>120</v>
      </c>
      <c r="Z69" s="60" t="s">
        <v>75</v>
      </c>
    </row>
    <row r="70" spans="1:26" ht="76.5" x14ac:dyDescent="0.2">
      <c r="A70" s="90" t="s">
        <v>84</v>
      </c>
      <c r="B70" s="105" t="s">
        <v>213</v>
      </c>
      <c r="C70" s="110" t="s">
        <v>220</v>
      </c>
      <c r="D70" s="56">
        <v>175000</v>
      </c>
      <c r="E70" s="58">
        <f t="shared" si="107"/>
        <v>100000</v>
      </c>
      <c r="F70" s="56">
        <v>0</v>
      </c>
      <c r="G70" s="56">
        <v>0</v>
      </c>
      <c r="H70" s="56">
        <v>0</v>
      </c>
      <c r="I70" s="57">
        <f t="shared" si="108"/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95">
        <v>0</v>
      </c>
      <c r="P70" s="56">
        <v>0</v>
      </c>
      <c r="Q70" s="56">
        <v>0</v>
      </c>
      <c r="R70" s="57">
        <f t="shared" si="109"/>
        <v>0</v>
      </c>
      <c r="S70" s="56">
        <v>50000</v>
      </c>
      <c r="T70" s="56">
        <v>50000</v>
      </c>
      <c r="U70" s="57">
        <f t="shared" si="110"/>
        <v>100000</v>
      </c>
      <c r="V70" s="112" t="s">
        <v>234</v>
      </c>
      <c r="W70" s="54" t="s">
        <v>245</v>
      </c>
      <c r="X70" s="54" t="s">
        <v>234</v>
      </c>
      <c r="Y70" s="79" t="s">
        <v>215</v>
      </c>
      <c r="Z70" s="60" t="s">
        <v>91</v>
      </c>
    </row>
    <row r="71" spans="1:26" ht="89.25" x14ac:dyDescent="0.2">
      <c r="A71" s="90" t="s">
        <v>84</v>
      </c>
      <c r="B71" s="105" t="s">
        <v>214</v>
      </c>
      <c r="C71" s="99" t="s">
        <v>221</v>
      </c>
      <c r="D71" s="56">
        <v>250000</v>
      </c>
      <c r="E71" s="58">
        <f t="shared" si="107"/>
        <v>150000</v>
      </c>
      <c r="F71" s="56">
        <v>0</v>
      </c>
      <c r="G71" s="56">
        <v>0</v>
      </c>
      <c r="H71" s="56">
        <v>0</v>
      </c>
      <c r="I71" s="57">
        <f t="shared" si="108"/>
        <v>0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0</v>
      </c>
      <c r="R71" s="57">
        <f t="shared" si="109"/>
        <v>0</v>
      </c>
      <c r="S71" s="56">
        <v>50000</v>
      </c>
      <c r="T71" s="56">
        <v>100000</v>
      </c>
      <c r="U71" s="57">
        <f t="shared" si="110"/>
        <v>150000</v>
      </c>
      <c r="V71" s="112" t="s">
        <v>234</v>
      </c>
      <c r="W71" s="54" t="s">
        <v>245</v>
      </c>
      <c r="X71" s="54" t="s">
        <v>234</v>
      </c>
      <c r="Y71" s="79" t="s">
        <v>88</v>
      </c>
      <c r="Z71" s="60" t="s">
        <v>91</v>
      </c>
    </row>
    <row r="72" spans="1:26" ht="89.25" x14ac:dyDescent="0.2">
      <c r="A72" s="90" t="s">
        <v>84</v>
      </c>
      <c r="B72" s="105" t="s">
        <v>172</v>
      </c>
      <c r="C72" s="99" t="s">
        <v>222</v>
      </c>
      <c r="D72" s="56">
        <v>500000</v>
      </c>
      <c r="E72" s="58">
        <f t="shared" si="107"/>
        <v>300000</v>
      </c>
      <c r="F72" s="56">
        <v>0</v>
      </c>
      <c r="G72" s="56">
        <v>0</v>
      </c>
      <c r="H72" s="56">
        <v>0</v>
      </c>
      <c r="I72" s="57">
        <f t="shared" si="108"/>
        <v>0</v>
      </c>
      <c r="J72" s="56">
        <v>0</v>
      </c>
      <c r="K72" s="56">
        <v>0</v>
      </c>
      <c r="L72" s="56">
        <v>0</v>
      </c>
      <c r="M72" s="56">
        <v>0</v>
      </c>
      <c r="N72" s="56">
        <v>0</v>
      </c>
      <c r="O72" s="56">
        <v>0</v>
      </c>
      <c r="P72" s="56">
        <v>0</v>
      </c>
      <c r="Q72" s="56">
        <v>100000</v>
      </c>
      <c r="R72" s="57">
        <f t="shared" si="109"/>
        <v>100000</v>
      </c>
      <c r="S72" s="56">
        <v>100000</v>
      </c>
      <c r="T72" s="56">
        <v>100000</v>
      </c>
      <c r="U72" s="57">
        <f t="shared" si="110"/>
        <v>300000</v>
      </c>
      <c r="V72" s="112" t="s">
        <v>190</v>
      </c>
      <c r="W72" s="54" t="s">
        <v>233</v>
      </c>
      <c r="X72" s="54" t="s">
        <v>234</v>
      </c>
      <c r="Y72" s="79" t="s">
        <v>89</v>
      </c>
      <c r="Z72" s="60" t="s">
        <v>91</v>
      </c>
    </row>
    <row r="73" spans="1:26" ht="76.5" x14ac:dyDescent="0.2">
      <c r="A73" s="90" t="s">
        <v>84</v>
      </c>
      <c r="B73" s="105" t="s">
        <v>173</v>
      </c>
      <c r="C73" s="99" t="s">
        <v>178</v>
      </c>
      <c r="D73" s="56">
        <v>350000</v>
      </c>
      <c r="E73" s="58">
        <f t="shared" si="107"/>
        <v>200000</v>
      </c>
      <c r="F73" s="56">
        <v>0</v>
      </c>
      <c r="G73" s="56">
        <v>40000</v>
      </c>
      <c r="H73" s="56">
        <v>40000</v>
      </c>
      <c r="I73" s="57">
        <f t="shared" si="108"/>
        <v>80000</v>
      </c>
      <c r="J73" s="56">
        <v>0</v>
      </c>
      <c r="K73" s="56">
        <v>40000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  <c r="R73" s="57">
        <f t="shared" si="109"/>
        <v>40000</v>
      </c>
      <c r="S73" s="56">
        <v>40000</v>
      </c>
      <c r="T73" s="56">
        <v>40000</v>
      </c>
      <c r="U73" s="57">
        <f t="shared" si="110"/>
        <v>120000</v>
      </c>
      <c r="V73" s="112" t="s">
        <v>234</v>
      </c>
      <c r="W73" s="54" t="s">
        <v>245</v>
      </c>
      <c r="X73" s="54" t="s">
        <v>234</v>
      </c>
      <c r="Y73" s="79" t="s">
        <v>89</v>
      </c>
      <c r="Z73" s="60" t="s">
        <v>91</v>
      </c>
    </row>
    <row r="74" spans="1:26" ht="114.75" x14ac:dyDescent="0.2">
      <c r="A74" s="90" t="s">
        <v>84</v>
      </c>
      <c r="B74" s="105" t="s">
        <v>216</v>
      </c>
      <c r="C74" s="99" t="s">
        <v>223</v>
      </c>
      <c r="D74" s="56">
        <v>200000</v>
      </c>
      <c r="E74" s="58">
        <f t="shared" si="107"/>
        <v>122000</v>
      </c>
      <c r="F74" s="56">
        <v>7000</v>
      </c>
      <c r="G74" s="56">
        <v>20000</v>
      </c>
      <c r="H74" s="56">
        <v>20000</v>
      </c>
      <c r="I74" s="57">
        <f t="shared" si="108"/>
        <v>47000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7">
        <f t="shared" si="109"/>
        <v>0</v>
      </c>
      <c r="S74" s="56">
        <v>25000</v>
      </c>
      <c r="T74" s="56">
        <v>50000</v>
      </c>
      <c r="U74" s="57">
        <f t="shared" si="110"/>
        <v>75000</v>
      </c>
      <c r="V74" s="112" t="s">
        <v>234</v>
      </c>
      <c r="W74" s="54" t="s">
        <v>245</v>
      </c>
      <c r="X74" s="54" t="s">
        <v>234</v>
      </c>
      <c r="Y74" s="79" t="s">
        <v>88</v>
      </c>
      <c r="Z74" s="60" t="s">
        <v>91</v>
      </c>
    </row>
    <row r="75" spans="1:26" ht="67.5" x14ac:dyDescent="0.2">
      <c r="A75" s="90" t="s">
        <v>84</v>
      </c>
      <c r="B75" s="105" t="s">
        <v>175</v>
      </c>
      <c r="C75" s="99" t="s">
        <v>224</v>
      </c>
      <c r="D75" s="56">
        <v>400000</v>
      </c>
      <c r="E75" s="58">
        <f t="shared" si="107"/>
        <v>165000</v>
      </c>
      <c r="F75" s="56">
        <v>15000</v>
      </c>
      <c r="G75" s="56">
        <v>15000</v>
      </c>
      <c r="H75" s="56">
        <v>15000</v>
      </c>
      <c r="I75" s="57">
        <f t="shared" si="108"/>
        <v>45000</v>
      </c>
      <c r="J75" s="56">
        <v>0</v>
      </c>
      <c r="K75" s="56">
        <v>40000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7">
        <f t="shared" si="109"/>
        <v>40000</v>
      </c>
      <c r="S75" s="56">
        <v>40000</v>
      </c>
      <c r="T75" s="56">
        <v>40000</v>
      </c>
      <c r="U75" s="57">
        <f t="shared" si="110"/>
        <v>120000</v>
      </c>
      <c r="V75" s="112" t="s">
        <v>234</v>
      </c>
      <c r="W75" s="54" t="s">
        <v>249</v>
      </c>
      <c r="X75" s="54" t="s">
        <v>234</v>
      </c>
      <c r="Y75" s="79" t="s">
        <v>89</v>
      </c>
      <c r="Z75" s="60" t="s">
        <v>91</v>
      </c>
    </row>
    <row r="76" spans="1:26" ht="67.5" x14ac:dyDescent="0.2">
      <c r="A76" s="90" t="s">
        <v>84</v>
      </c>
      <c r="B76" s="105" t="s">
        <v>176</v>
      </c>
      <c r="C76" s="99" t="s">
        <v>178</v>
      </c>
      <c r="D76" s="56">
        <v>300000</v>
      </c>
      <c r="E76" s="58">
        <f t="shared" si="107"/>
        <v>180000</v>
      </c>
      <c r="F76" s="56">
        <v>0</v>
      </c>
      <c r="G76" s="56">
        <v>0</v>
      </c>
      <c r="H76" s="56">
        <v>0</v>
      </c>
      <c r="I76" s="57">
        <f t="shared" si="108"/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60000</v>
      </c>
      <c r="R76" s="57">
        <f t="shared" si="109"/>
        <v>60000</v>
      </c>
      <c r="S76" s="56">
        <v>60000</v>
      </c>
      <c r="T76" s="56">
        <v>60000</v>
      </c>
      <c r="U76" s="57">
        <f t="shared" si="110"/>
        <v>180000</v>
      </c>
      <c r="V76" s="112" t="s">
        <v>234</v>
      </c>
      <c r="W76" s="54" t="s">
        <v>249</v>
      </c>
      <c r="X76" s="54" t="s">
        <v>234</v>
      </c>
      <c r="Y76" s="79" t="s">
        <v>89</v>
      </c>
      <c r="Z76" s="60" t="s">
        <v>91</v>
      </c>
    </row>
    <row r="77" spans="1:26" ht="69" customHeight="1" x14ac:dyDescent="0.2">
      <c r="A77" s="90" t="s">
        <v>84</v>
      </c>
      <c r="B77" s="105" t="s">
        <v>307</v>
      </c>
      <c r="C77" s="99" t="s">
        <v>293</v>
      </c>
      <c r="D77" s="56">
        <v>120000</v>
      </c>
      <c r="E77" s="58">
        <f t="shared" si="107"/>
        <v>80000</v>
      </c>
      <c r="F77" s="56">
        <v>0</v>
      </c>
      <c r="G77" s="56">
        <v>20000</v>
      </c>
      <c r="H77" s="56">
        <v>30000</v>
      </c>
      <c r="I77" s="57">
        <f t="shared" si="108"/>
        <v>50000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7">
        <f t="shared" si="109"/>
        <v>0</v>
      </c>
      <c r="S77" s="56">
        <v>15000</v>
      </c>
      <c r="T77" s="56">
        <v>15000</v>
      </c>
      <c r="U77" s="57">
        <f t="shared" si="110"/>
        <v>30000</v>
      </c>
      <c r="V77" s="112" t="s">
        <v>234</v>
      </c>
      <c r="W77" s="54" t="s">
        <v>248</v>
      </c>
      <c r="X77" s="54" t="s">
        <v>234</v>
      </c>
      <c r="Y77" s="79" t="s">
        <v>238</v>
      </c>
      <c r="Z77" s="60" t="s">
        <v>91</v>
      </c>
    </row>
    <row r="78" spans="1:26" ht="56.25" x14ac:dyDescent="0.2">
      <c r="A78" s="90" t="s">
        <v>84</v>
      </c>
      <c r="B78" s="105" t="s">
        <v>225</v>
      </c>
      <c r="C78" s="99" t="s">
        <v>177</v>
      </c>
      <c r="D78" s="56">
        <v>1000000</v>
      </c>
      <c r="E78" s="58">
        <f t="shared" si="107"/>
        <v>800000</v>
      </c>
      <c r="F78" s="56">
        <v>0</v>
      </c>
      <c r="G78" s="56">
        <v>250000</v>
      </c>
      <c r="H78" s="56">
        <v>250000</v>
      </c>
      <c r="I78" s="57">
        <f t="shared" si="108"/>
        <v>500000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7">
        <f t="shared" si="109"/>
        <v>0</v>
      </c>
      <c r="S78" s="56">
        <v>200000</v>
      </c>
      <c r="T78" s="56">
        <v>100000</v>
      </c>
      <c r="U78" s="57">
        <f t="shared" si="110"/>
        <v>300000</v>
      </c>
      <c r="V78" s="112" t="s">
        <v>234</v>
      </c>
      <c r="W78" s="54" t="s">
        <v>262</v>
      </c>
      <c r="X78" s="54" t="s">
        <v>234</v>
      </c>
      <c r="Y78" s="79" t="s">
        <v>120</v>
      </c>
      <c r="Z78" s="60" t="s">
        <v>91</v>
      </c>
    </row>
    <row r="79" spans="1:26" ht="63.75" x14ac:dyDescent="0.2">
      <c r="A79" s="97" t="s">
        <v>85</v>
      </c>
      <c r="B79" s="105" t="s">
        <v>179</v>
      </c>
      <c r="C79" s="111" t="s">
        <v>226</v>
      </c>
      <c r="D79" s="56">
        <v>90000</v>
      </c>
      <c r="E79" s="58">
        <f t="shared" si="107"/>
        <v>67000</v>
      </c>
      <c r="F79" s="56">
        <v>7000</v>
      </c>
      <c r="G79" s="56">
        <v>10000</v>
      </c>
      <c r="H79" s="56">
        <v>10000</v>
      </c>
      <c r="I79" s="57">
        <f t="shared" si="108"/>
        <v>27000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10000</v>
      </c>
      <c r="P79" s="56">
        <v>0</v>
      </c>
      <c r="Q79" s="56">
        <v>0</v>
      </c>
      <c r="R79" s="57">
        <f t="shared" si="109"/>
        <v>10000</v>
      </c>
      <c r="S79" s="56">
        <v>10000</v>
      </c>
      <c r="T79" s="56">
        <v>20000</v>
      </c>
      <c r="U79" s="57">
        <f t="shared" si="110"/>
        <v>40000</v>
      </c>
      <c r="V79" s="112" t="s">
        <v>234</v>
      </c>
      <c r="W79" s="54" t="s">
        <v>263</v>
      </c>
      <c r="X79" s="54" t="s">
        <v>234</v>
      </c>
      <c r="Y79" s="79" t="s">
        <v>89</v>
      </c>
      <c r="Z79" s="60" t="s">
        <v>91</v>
      </c>
    </row>
    <row r="80" spans="1:26" ht="63.75" x14ac:dyDescent="0.2">
      <c r="A80" s="97" t="s">
        <v>85</v>
      </c>
      <c r="B80" s="105" t="s">
        <v>180</v>
      </c>
      <c r="C80" s="111" t="s">
        <v>226</v>
      </c>
      <c r="D80" s="56">
        <v>110000</v>
      </c>
      <c r="E80" s="58">
        <f t="shared" si="107"/>
        <v>57000</v>
      </c>
      <c r="F80" s="56">
        <v>7000</v>
      </c>
      <c r="G80" s="56">
        <v>10000</v>
      </c>
      <c r="H80" s="56">
        <v>10000</v>
      </c>
      <c r="I80" s="57">
        <f t="shared" si="108"/>
        <v>27000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10000</v>
      </c>
      <c r="P80" s="56">
        <v>0</v>
      </c>
      <c r="Q80" s="56">
        <v>0</v>
      </c>
      <c r="R80" s="57">
        <f t="shared" si="109"/>
        <v>10000</v>
      </c>
      <c r="S80" s="56">
        <v>10000</v>
      </c>
      <c r="T80" s="56">
        <v>10000</v>
      </c>
      <c r="U80" s="57">
        <f t="shared" si="110"/>
        <v>30000</v>
      </c>
      <c r="V80" s="112" t="s">
        <v>234</v>
      </c>
      <c r="W80" s="54" t="s">
        <v>263</v>
      </c>
      <c r="X80" s="54" t="s">
        <v>234</v>
      </c>
      <c r="Y80" s="79" t="s">
        <v>89</v>
      </c>
      <c r="Z80" s="60" t="s">
        <v>91</v>
      </c>
    </row>
    <row r="81" spans="1:54" ht="76.5" x14ac:dyDescent="0.2">
      <c r="A81" s="92" t="s">
        <v>87</v>
      </c>
      <c r="B81" s="104" t="s">
        <v>227</v>
      </c>
      <c r="C81" s="99" t="s">
        <v>228</v>
      </c>
      <c r="D81" s="56">
        <v>20000</v>
      </c>
      <c r="E81" s="58">
        <f t="shared" si="107"/>
        <v>20000</v>
      </c>
      <c r="F81" s="56">
        <v>20000</v>
      </c>
      <c r="G81" s="56">
        <v>0</v>
      </c>
      <c r="H81" s="56">
        <v>0</v>
      </c>
      <c r="I81" s="57">
        <f t="shared" si="108"/>
        <v>20000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7">
        <f t="shared" si="109"/>
        <v>0</v>
      </c>
      <c r="S81" s="56">
        <v>0</v>
      </c>
      <c r="T81" s="56">
        <v>0</v>
      </c>
      <c r="U81" s="57">
        <f t="shared" si="110"/>
        <v>0</v>
      </c>
      <c r="V81" s="112" t="s">
        <v>234</v>
      </c>
      <c r="W81" s="54" t="s">
        <v>233</v>
      </c>
      <c r="X81" s="54" t="s">
        <v>234</v>
      </c>
      <c r="Y81" s="79">
        <v>2019</v>
      </c>
      <c r="Z81" s="60" t="s">
        <v>91</v>
      </c>
    </row>
    <row r="82" spans="1:54" ht="63" customHeight="1" x14ac:dyDescent="0.2">
      <c r="A82" s="92" t="s">
        <v>87</v>
      </c>
      <c r="B82" s="105" t="s">
        <v>181</v>
      </c>
      <c r="C82" s="99" t="s">
        <v>310</v>
      </c>
      <c r="D82" s="56">
        <v>300000</v>
      </c>
      <c r="E82" s="58">
        <f t="shared" si="107"/>
        <v>210000</v>
      </c>
      <c r="F82" s="56">
        <v>90000</v>
      </c>
      <c r="G82" s="56">
        <v>60000</v>
      </c>
      <c r="H82" s="56">
        <v>60000</v>
      </c>
      <c r="I82" s="57">
        <f t="shared" si="108"/>
        <v>210000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7">
        <f t="shared" si="109"/>
        <v>0</v>
      </c>
      <c r="S82" s="56">
        <v>0</v>
      </c>
      <c r="T82" s="56">
        <v>0</v>
      </c>
      <c r="U82" s="57">
        <f t="shared" si="110"/>
        <v>0</v>
      </c>
      <c r="V82" s="112" t="s">
        <v>234</v>
      </c>
      <c r="W82" s="54" t="s">
        <v>233</v>
      </c>
      <c r="X82" s="54" t="s">
        <v>234</v>
      </c>
      <c r="Y82" s="79">
        <v>2019</v>
      </c>
      <c r="Z82" s="60" t="s">
        <v>91</v>
      </c>
    </row>
    <row r="83" spans="1:54" ht="56.25" x14ac:dyDescent="0.2">
      <c r="A83" s="92" t="s">
        <v>87</v>
      </c>
      <c r="B83" s="105" t="s">
        <v>182</v>
      </c>
      <c r="C83" s="115" t="s">
        <v>311</v>
      </c>
      <c r="D83" s="56">
        <v>400000</v>
      </c>
      <c r="E83" s="58">
        <f t="shared" si="107"/>
        <v>240000</v>
      </c>
      <c r="F83" s="56">
        <v>80000</v>
      </c>
      <c r="G83" s="56">
        <v>80000</v>
      </c>
      <c r="H83" s="56">
        <v>80000</v>
      </c>
      <c r="I83" s="57">
        <f t="shared" si="108"/>
        <v>240000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7">
        <f t="shared" si="109"/>
        <v>0</v>
      </c>
      <c r="S83" s="56">
        <v>0</v>
      </c>
      <c r="T83" s="56">
        <v>0</v>
      </c>
      <c r="U83" s="57">
        <f t="shared" si="110"/>
        <v>0</v>
      </c>
      <c r="V83" s="112" t="s">
        <v>234</v>
      </c>
      <c r="W83" s="54" t="s">
        <v>233</v>
      </c>
      <c r="X83" s="54" t="s">
        <v>234</v>
      </c>
      <c r="Y83" s="79">
        <v>2019</v>
      </c>
      <c r="Z83" s="60" t="s">
        <v>91</v>
      </c>
    </row>
    <row r="84" spans="1:54" ht="129" customHeight="1" x14ac:dyDescent="0.2">
      <c r="A84" s="92" t="s">
        <v>87</v>
      </c>
      <c r="B84" s="107" t="s">
        <v>183</v>
      </c>
      <c r="C84" s="115" t="s">
        <v>318</v>
      </c>
      <c r="D84" s="56">
        <v>1000000</v>
      </c>
      <c r="E84" s="58">
        <f t="shared" si="107"/>
        <v>340000</v>
      </c>
      <c r="F84" s="56">
        <v>40000</v>
      </c>
      <c r="G84" s="56">
        <v>100000</v>
      </c>
      <c r="H84" s="56">
        <v>200000</v>
      </c>
      <c r="I84" s="57">
        <f t="shared" si="108"/>
        <v>340000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7">
        <f t="shared" si="109"/>
        <v>0</v>
      </c>
      <c r="S84" s="56">
        <v>0</v>
      </c>
      <c r="T84" s="56">
        <v>0</v>
      </c>
      <c r="U84" s="57">
        <f t="shared" si="110"/>
        <v>0</v>
      </c>
      <c r="V84" s="112" t="s">
        <v>234</v>
      </c>
      <c r="W84" s="54" t="s">
        <v>233</v>
      </c>
      <c r="X84" s="54" t="s">
        <v>234</v>
      </c>
      <c r="Y84" s="79">
        <v>2019</v>
      </c>
      <c r="Z84" s="60" t="s">
        <v>91</v>
      </c>
    </row>
    <row r="85" spans="1:54" ht="78.75" x14ac:dyDescent="0.2">
      <c r="A85" s="92" t="s">
        <v>87</v>
      </c>
      <c r="B85" s="107" t="s">
        <v>210</v>
      </c>
      <c r="C85" s="99" t="s">
        <v>229</v>
      </c>
      <c r="D85" s="56">
        <v>300000</v>
      </c>
      <c r="E85" s="58">
        <f t="shared" si="107"/>
        <v>300000</v>
      </c>
      <c r="F85" s="56">
        <v>35000</v>
      </c>
      <c r="G85" s="56">
        <v>90000</v>
      </c>
      <c r="H85" s="56">
        <v>0</v>
      </c>
      <c r="I85" s="57">
        <f t="shared" si="108"/>
        <v>125000</v>
      </c>
      <c r="J85" s="56">
        <v>0</v>
      </c>
      <c r="K85" s="56">
        <v>55000</v>
      </c>
      <c r="L85" s="56">
        <v>0</v>
      </c>
      <c r="M85" s="56">
        <v>0</v>
      </c>
      <c r="N85" s="56">
        <v>0</v>
      </c>
      <c r="O85" s="56">
        <v>0</v>
      </c>
      <c r="P85" s="56">
        <v>30000</v>
      </c>
      <c r="Q85" s="56">
        <v>0</v>
      </c>
      <c r="R85" s="57">
        <f t="shared" si="109"/>
        <v>85000</v>
      </c>
      <c r="S85" s="56">
        <v>30000</v>
      </c>
      <c r="T85" s="56">
        <v>60000</v>
      </c>
      <c r="U85" s="57">
        <f t="shared" si="110"/>
        <v>175000</v>
      </c>
      <c r="V85" s="112" t="s">
        <v>234</v>
      </c>
      <c r="W85" s="54" t="s">
        <v>264</v>
      </c>
      <c r="X85" s="54" t="s">
        <v>234</v>
      </c>
      <c r="Y85" s="79" t="s">
        <v>122</v>
      </c>
      <c r="Z85" s="60" t="s">
        <v>91</v>
      </c>
    </row>
    <row r="86" spans="1:54" ht="78.75" x14ac:dyDescent="0.2">
      <c r="A86" s="92" t="s">
        <v>87</v>
      </c>
      <c r="B86" s="107" t="s">
        <v>184</v>
      </c>
      <c r="C86" s="99" t="s">
        <v>230</v>
      </c>
      <c r="D86" s="56">
        <v>50000</v>
      </c>
      <c r="E86" s="58">
        <f t="shared" si="107"/>
        <v>35000</v>
      </c>
      <c r="F86" s="56">
        <v>10000</v>
      </c>
      <c r="G86" s="56">
        <v>5000</v>
      </c>
      <c r="H86" s="56">
        <v>5000</v>
      </c>
      <c r="I86" s="57">
        <f t="shared" si="108"/>
        <v>20000</v>
      </c>
      <c r="J86" s="56">
        <v>0</v>
      </c>
      <c r="K86" s="56">
        <v>5000</v>
      </c>
      <c r="L86" s="56">
        <v>0</v>
      </c>
      <c r="M86" s="56">
        <v>0</v>
      </c>
      <c r="N86" s="56">
        <v>0</v>
      </c>
      <c r="O86" s="56">
        <v>0</v>
      </c>
      <c r="P86" s="56">
        <v>0</v>
      </c>
      <c r="Q86" s="56">
        <v>0</v>
      </c>
      <c r="R86" s="57">
        <f t="shared" si="109"/>
        <v>5000</v>
      </c>
      <c r="S86" s="56">
        <v>5000</v>
      </c>
      <c r="T86" s="56">
        <v>5000</v>
      </c>
      <c r="U86" s="57">
        <f t="shared" si="110"/>
        <v>15000</v>
      </c>
      <c r="V86" s="112" t="s">
        <v>234</v>
      </c>
      <c r="W86" s="54" t="s">
        <v>264</v>
      </c>
      <c r="X86" s="54" t="s">
        <v>234</v>
      </c>
      <c r="Y86" s="79" t="s">
        <v>122</v>
      </c>
      <c r="Z86" s="60" t="s">
        <v>91</v>
      </c>
    </row>
    <row r="87" spans="1:54" ht="63.75" x14ac:dyDescent="0.2">
      <c r="A87" s="92" t="s">
        <v>87</v>
      </c>
      <c r="B87" s="107" t="s">
        <v>211</v>
      </c>
      <c r="C87" s="99" t="s">
        <v>231</v>
      </c>
      <c r="D87" s="56">
        <v>70000</v>
      </c>
      <c r="E87" s="58">
        <f t="shared" si="107"/>
        <v>70000</v>
      </c>
      <c r="F87" s="56">
        <v>20000</v>
      </c>
      <c r="G87" s="56">
        <v>25000</v>
      </c>
      <c r="H87" s="56">
        <v>25000</v>
      </c>
      <c r="I87" s="57">
        <f t="shared" si="108"/>
        <v>70000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7">
        <f t="shared" si="109"/>
        <v>0</v>
      </c>
      <c r="S87" s="56">
        <v>0</v>
      </c>
      <c r="T87" s="56">
        <v>0</v>
      </c>
      <c r="U87" s="57">
        <f t="shared" si="110"/>
        <v>0</v>
      </c>
      <c r="V87" s="112" t="s">
        <v>234</v>
      </c>
      <c r="W87" s="54" t="s">
        <v>233</v>
      </c>
      <c r="X87" s="54" t="s">
        <v>234</v>
      </c>
      <c r="Y87" s="79">
        <v>2019</v>
      </c>
      <c r="Z87" s="60" t="s">
        <v>91</v>
      </c>
    </row>
    <row r="88" spans="1:54" ht="15" x14ac:dyDescent="0.25">
      <c r="A88" s="94"/>
      <c r="B88" s="81"/>
      <c r="C88" s="75"/>
      <c r="D88" s="56"/>
      <c r="E88" s="58"/>
      <c r="F88" s="56"/>
      <c r="G88" s="56"/>
      <c r="H88" s="56"/>
      <c r="I88" s="57"/>
      <c r="J88" s="56"/>
      <c r="K88" s="56"/>
      <c r="L88" s="56"/>
      <c r="M88" s="56"/>
      <c r="N88" s="56"/>
      <c r="O88" s="56"/>
      <c r="P88" s="56"/>
      <c r="Q88" s="56"/>
      <c r="R88" s="57"/>
      <c r="S88" s="56"/>
      <c r="T88" s="56"/>
      <c r="U88" s="57"/>
      <c r="V88" s="54"/>
      <c r="W88" s="54"/>
      <c r="X88" s="54"/>
      <c r="Y88" s="55"/>
      <c r="Z88" s="60"/>
    </row>
    <row r="89" spans="1:54" ht="15" x14ac:dyDescent="0.25">
      <c r="A89" s="53"/>
      <c r="B89" s="80"/>
      <c r="C89" s="77"/>
      <c r="D89" s="56"/>
      <c r="E89" s="58"/>
      <c r="F89" s="56"/>
      <c r="G89" s="56"/>
      <c r="H89" s="56"/>
      <c r="I89" s="57"/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0</v>
      </c>
      <c r="P89" s="56">
        <v>0</v>
      </c>
      <c r="Q89" s="56">
        <v>0</v>
      </c>
      <c r="R89" s="57">
        <f t="shared" si="105"/>
        <v>0</v>
      </c>
      <c r="S89" s="56">
        <v>0</v>
      </c>
      <c r="T89" s="56">
        <v>0</v>
      </c>
      <c r="U89" s="57">
        <f t="shared" si="106"/>
        <v>0</v>
      </c>
      <c r="V89" s="54"/>
      <c r="W89" s="54"/>
      <c r="X89" s="54"/>
      <c r="Y89" s="55"/>
      <c r="Z89" s="60"/>
    </row>
    <row r="90" spans="1:54" ht="15" x14ac:dyDescent="0.2">
      <c r="A90" s="12"/>
      <c r="B90" s="13"/>
      <c r="C90" s="14"/>
      <c r="D90" s="23"/>
      <c r="E90" s="58">
        <f t="shared" ref="E90" si="111">SUM(I90+U90)</f>
        <v>0</v>
      </c>
      <c r="F90" s="22"/>
      <c r="G90" s="22"/>
      <c r="H90" s="22"/>
      <c r="I90" s="57">
        <f t="shared" si="0"/>
        <v>0</v>
      </c>
      <c r="J90" s="22"/>
      <c r="K90" s="22"/>
      <c r="L90" s="22"/>
      <c r="M90" s="22"/>
      <c r="N90" s="22"/>
      <c r="O90" s="22"/>
      <c r="P90" s="22"/>
      <c r="Q90" s="22"/>
      <c r="R90" s="57">
        <f t="shared" ref="R90" si="112">SUM(J90:Q90)</f>
        <v>0</v>
      </c>
      <c r="S90" s="15"/>
      <c r="T90" s="22"/>
      <c r="U90" s="57">
        <f t="shared" ref="U90" si="113">SUM(R90:T90)</f>
        <v>0</v>
      </c>
      <c r="V90" s="16"/>
      <c r="W90" s="17"/>
      <c r="X90" s="16"/>
      <c r="Y90" s="18"/>
      <c r="Z90" s="19"/>
      <c r="AZ90" s="2"/>
      <c r="BA90" s="2"/>
      <c r="BB90" s="2"/>
    </row>
    <row r="91" spans="1:54" ht="15" x14ac:dyDescent="0.2">
      <c r="A91" s="128" t="s">
        <v>17</v>
      </c>
      <c r="B91" s="128"/>
      <c r="C91" s="5"/>
      <c r="D91" s="24">
        <f t="shared" ref="D91:U91" si="114">SUM(D7:D90)</f>
        <v>18614100</v>
      </c>
      <c r="E91" s="24">
        <f t="shared" si="114"/>
        <v>13177700</v>
      </c>
      <c r="F91" s="24">
        <f t="shared" si="114"/>
        <v>1491500</v>
      </c>
      <c r="G91" s="24">
        <f t="shared" si="114"/>
        <v>1703500</v>
      </c>
      <c r="H91" s="24">
        <f t="shared" si="114"/>
        <v>1856000</v>
      </c>
      <c r="I91" s="24">
        <f t="shared" si="114"/>
        <v>5051000</v>
      </c>
      <c r="J91" s="24">
        <f t="shared" si="114"/>
        <v>2600000</v>
      </c>
      <c r="K91" s="24">
        <f t="shared" si="114"/>
        <v>530000</v>
      </c>
      <c r="L91" s="24">
        <f t="shared" si="114"/>
        <v>480000</v>
      </c>
      <c r="M91" s="24">
        <f t="shared" si="114"/>
        <v>0</v>
      </c>
      <c r="N91" s="24">
        <f t="shared" si="114"/>
        <v>0</v>
      </c>
      <c r="O91" s="24">
        <f t="shared" si="114"/>
        <v>20000</v>
      </c>
      <c r="P91" s="24">
        <f t="shared" si="114"/>
        <v>856000</v>
      </c>
      <c r="Q91" s="24">
        <f t="shared" si="114"/>
        <v>213700</v>
      </c>
      <c r="R91" s="24">
        <f t="shared" si="114"/>
        <v>4699700</v>
      </c>
      <c r="S91" s="24">
        <f t="shared" si="114"/>
        <v>1884000</v>
      </c>
      <c r="T91" s="24">
        <f t="shared" si="114"/>
        <v>1543000</v>
      </c>
      <c r="U91" s="24">
        <f t="shared" si="114"/>
        <v>8126700</v>
      </c>
      <c r="V91" s="122"/>
      <c r="W91" s="122"/>
      <c r="X91" s="122"/>
      <c r="Y91" s="122"/>
      <c r="Z91" s="122"/>
      <c r="AZ91" s="2"/>
      <c r="BA91" s="2"/>
      <c r="BB91" s="2"/>
    </row>
    <row r="92" spans="1:54" x14ac:dyDescent="0.2">
      <c r="D92" s="4"/>
      <c r="F92" s="1"/>
      <c r="G92" s="4"/>
      <c r="I92" s="1"/>
      <c r="K92" s="3"/>
      <c r="L92" s="4"/>
      <c r="M92" s="4"/>
      <c r="N92" s="4"/>
      <c r="O92" s="4"/>
      <c r="P92" s="4"/>
      <c r="R92" s="4"/>
      <c r="T92" s="3"/>
      <c r="U92" s="4"/>
      <c r="AZ92" s="2"/>
      <c r="BA92" s="2"/>
      <c r="BB92" s="2"/>
    </row>
    <row r="93" spans="1:54" ht="30" customHeight="1" x14ac:dyDescent="0.25">
      <c r="A93" s="43" t="s">
        <v>73</v>
      </c>
      <c r="B93" s="44"/>
      <c r="C93" s="117" t="s">
        <v>58</v>
      </c>
      <c r="D93" s="118"/>
      <c r="E93" s="118"/>
      <c r="F93" s="42"/>
      <c r="G93" s="41"/>
      <c r="I93" s="1"/>
      <c r="Q93" s="11"/>
    </row>
    <row r="94" spans="1:54" ht="25.5" customHeight="1" x14ac:dyDescent="0.25">
      <c r="A94" s="116" t="s">
        <v>74</v>
      </c>
      <c r="B94" s="116"/>
      <c r="C94" s="119" t="s">
        <v>59</v>
      </c>
      <c r="D94" s="120"/>
      <c r="E94" s="120"/>
      <c r="F94" s="41"/>
      <c r="I94" s="1"/>
    </row>
    <row r="95" spans="1:54" ht="39.75" customHeight="1" x14ac:dyDescent="0.25">
      <c r="A95" s="116"/>
      <c r="B95" s="116"/>
      <c r="C95" s="119" t="s">
        <v>60</v>
      </c>
      <c r="D95" s="121"/>
      <c r="E95" s="121"/>
      <c r="F95" s="1"/>
      <c r="I95" s="1"/>
    </row>
    <row r="96" spans="1:54" ht="40.5" customHeight="1" x14ac:dyDescent="0.25">
      <c r="C96" s="119" t="s">
        <v>61</v>
      </c>
      <c r="D96" s="121"/>
      <c r="E96" s="121"/>
      <c r="F96" s="1"/>
      <c r="I96" s="1"/>
    </row>
    <row r="97" spans="3:9" ht="28.5" customHeight="1" x14ac:dyDescent="0.25">
      <c r="C97" s="119" t="s">
        <v>62</v>
      </c>
      <c r="D97" s="121"/>
      <c r="E97" s="121"/>
      <c r="F97" s="1"/>
      <c r="I97" s="1"/>
    </row>
    <row r="98" spans="3:9" x14ac:dyDescent="0.2">
      <c r="C98" s="40"/>
      <c r="F98" s="1"/>
      <c r="I98" s="1"/>
    </row>
    <row r="99" spans="3:9" x14ac:dyDescent="0.2">
      <c r="C99" s="40"/>
      <c r="F99" s="1"/>
      <c r="I99" s="1"/>
    </row>
    <row r="100" spans="3:9" x14ac:dyDescent="0.2">
      <c r="C100" s="40"/>
      <c r="F100" s="1"/>
      <c r="I100" s="1"/>
    </row>
    <row r="101" spans="3:9" x14ac:dyDescent="0.2">
      <c r="C101" s="40"/>
      <c r="F101" s="1"/>
      <c r="I101" s="1"/>
    </row>
    <row r="102" spans="3:9" x14ac:dyDescent="0.2">
      <c r="C102" s="40"/>
      <c r="F102" s="1"/>
      <c r="I102" s="1"/>
    </row>
    <row r="103" spans="3:9" x14ac:dyDescent="0.2">
      <c r="C103" s="40"/>
      <c r="F103" s="1"/>
      <c r="I103" s="1"/>
    </row>
    <row r="104" spans="3:9" x14ac:dyDescent="0.2">
      <c r="C104" s="40"/>
      <c r="F104" s="1"/>
      <c r="I104" s="1"/>
    </row>
    <row r="105" spans="3:9" x14ac:dyDescent="0.2">
      <c r="C105" s="40"/>
      <c r="F105" s="1"/>
      <c r="I105" s="1"/>
    </row>
    <row r="106" spans="3:9" x14ac:dyDescent="0.2">
      <c r="C106" s="40"/>
      <c r="F106" s="1"/>
      <c r="I106" s="1"/>
    </row>
    <row r="107" spans="3:9" x14ac:dyDescent="0.2">
      <c r="C107" s="40"/>
      <c r="F107" s="1"/>
      <c r="I107" s="1"/>
    </row>
    <row r="108" spans="3:9" x14ac:dyDescent="0.2">
      <c r="C108" s="40"/>
      <c r="F108" s="1"/>
      <c r="I108" s="1"/>
    </row>
    <row r="109" spans="3:9" x14ac:dyDescent="0.2">
      <c r="C109" s="40"/>
      <c r="F109" s="1"/>
      <c r="I109" s="1"/>
    </row>
    <row r="110" spans="3:9" x14ac:dyDescent="0.2">
      <c r="C110" s="40"/>
      <c r="F110" s="1"/>
      <c r="I110" s="1"/>
    </row>
    <row r="111" spans="3:9" x14ac:dyDescent="0.2">
      <c r="C111" s="40"/>
      <c r="F111" s="1"/>
      <c r="I111" s="1"/>
    </row>
    <row r="112" spans="3:9" x14ac:dyDescent="0.2">
      <c r="C112" s="40"/>
      <c r="F112" s="1"/>
      <c r="I112" s="1"/>
    </row>
    <row r="113" spans="3:9" x14ac:dyDescent="0.2">
      <c r="C113" s="40"/>
      <c r="F113" s="1"/>
      <c r="I113" s="1"/>
    </row>
    <row r="114" spans="3:9" x14ac:dyDescent="0.2">
      <c r="C114" s="40"/>
      <c r="F114" s="1"/>
      <c r="I114" s="1"/>
    </row>
    <row r="115" spans="3:9" x14ac:dyDescent="0.2">
      <c r="F115" s="1"/>
      <c r="I115" s="1"/>
    </row>
    <row r="116" spans="3:9" x14ac:dyDescent="0.2">
      <c r="F116" s="1"/>
      <c r="I116" s="1"/>
    </row>
    <row r="117" spans="3:9" x14ac:dyDescent="0.2">
      <c r="F117" s="1"/>
      <c r="I117" s="1"/>
    </row>
    <row r="118" spans="3:9" x14ac:dyDescent="0.2">
      <c r="F118" s="1"/>
      <c r="I118" s="1"/>
    </row>
    <row r="119" spans="3:9" x14ac:dyDescent="0.2">
      <c r="F119" s="1"/>
      <c r="I119" s="1"/>
    </row>
    <row r="120" spans="3:9" x14ac:dyDescent="0.2">
      <c r="F120" s="1"/>
      <c r="I120" s="1"/>
    </row>
    <row r="121" spans="3:9" x14ac:dyDescent="0.2">
      <c r="F121" s="1"/>
      <c r="I121" s="1"/>
    </row>
    <row r="122" spans="3:9" x14ac:dyDescent="0.2">
      <c r="F122" s="1"/>
      <c r="I122" s="1"/>
    </row>
    <row r="123" spans="3:9" x14ac:dyDescent="0.2">
      <c r="F123" s="1"/>
      <c r="I123" s="1"/>
    </row>
    <row r="124" spans="3:9" x14ac:dyDescent="0.2">
      <c r="F124" s="1"/>
      <c r="I124" s="1"/>
    </row>
    <row r="125" spans="3:9" x14ac:dyDescent="0.2">
      <c r="F125" s="1"/>
      <c r="I125" s="1"/>
    </row>
    <row r="126" spans="3:9" x14ac:dyDescent="0.2">
      <c r="F126" s="1"/>
      <c r="I126" s="1"/>
    </row>
    <row r="127" spans="3:9" x14ac:dyDescent="0.2">
      <c r="F127" s="1"/>
      <c r="I127" s="1"/>
    </row>
    <row r="128" spans="3:9" x14ac:dyDescent="0.2">
      <c r="F128" s="1"/>
      <c r="I128" s="1"/>
    </row>
    <row r="129" spans="6:9" x14ac:dyDescent="0.2">
      <c r="F129" s="1"/>
      <c r="I129" s="1"/>
    </row>
    <row r="130" spans="6:9" x14ac:dyDescent="0.2">
      <c r="F130" s="1"/>
      <c r="I130" s="1"/>
    </row>
    <row r="131" spans="6:9" x14ac:dyDescent="0.2">
      <c r="F131" s="1"/>
      <c r="I131" s="1"/>
    </row>
    <row r="132" spans="6:9" x14ac:dyDescent="0.2">
      <c r="F132" s="1"/>
      <c r="I132" s="1"/>
    </row>
    <row r="133" spans="6:9" x14ac:dyDescent="0.2">
      <c r="F133" s="1"/>
      <c r="I133" s="1"/>
    </row>
    <row r="134" spans="6:9" x14ac:dyDescent="0.2">
      <c r="F134" s="1"/>
      <c r="I134" s="1"/>
    </row>
    <row r="135" spans="6:9" x14ac:dyDescent="0.2">
      <c r="F135" s="1"/>
      <c r="I135" s="1"/>
    </row>
    <row r="136" spans="6:9" x14ac:dyDescent="0.2">
      <c r="F136" s="1"/>
      <c r="I136" s="1"/>
    </row>
    <row r="137" spans="6:9" x14ac:dyDescent="0.2">
      <c r="F137" s="1"/>
      <c r="I137" s="1"/>
    </row>
    <row r="138" spans="6:9" x14ac:dyDescent="0.2">
      <c r="F138" s="1"/>
      <c r="I138" s="1"/>
    </row>
    <row r="139" spans="6:9" x14ac:dyDescent="0.2">
      <c r="F139" s="1"/>
      <c r="I139" s="1"/>
    </row>
    <row r="140" spans="6:9" x14ac:dyDescent="0.2">
      <c r="F140" s="1"/>
      <c r="I140" s="1"/>
    </row>
    <row r="141" spans="6:9" x14ac:dyDescent="0.2">
      <c r="F141" s="1"/>
      <c r="I141" s="1"/>
    </row>
    <row r="142" spans="6:9" x14ac:dyDescent="0.2">
      <c r="F142" s="1"/>
      <c r="I142" s="1"/>
    </row>
    <row r="143" spans="6:9" x14ac:dyDescent="0.2">
      <c r="F143" s="1"/>
      <c r="I143" s="1"/>
    </row>
    <row r="144" spans="6:9" x14ac:dyDescent="0.2">
      <c r="F144" s="1"/>
      <c r="I144" s="1"/>
    </row>
    <row r="145" spans="6:9" x14ac:dyDescent="0.2">
      <c r="F145" s="1"/>
      <c r="I145" s="1"/>
    </row>
    <row r="146" spans="6:9" x14ac:dyDescent="0.2">
      <c r="F146" s="1"/>
      <c r="I146" s="1"/>
    </row>
    <row r="147" spans="6:9" x14ac:dyDescent="0.2">
      <c r="F147" s="1"/>
      <c r="I147" s="1"/>
    </row>
    <row r="148" spans="6:9" x14ac:dyDescent="0.2">
      <c r="F148" s="1"/>
      <c r="I148" s="1"/>
    </row>
    <row r="149" spans="6:9" x14ac:dyDescent="0.2">
      <c r="F149" s="1"/>
      <c r="I149" s="1"/>
    </row>
    <row r="150" spans="6:9" x14ac:dyDescent="0.2">
      <c r="F150" s="1"/>
      <c r="I150" s="1"/>
    </row>
    <row r="151" spans="6:9" x14ac:dyDescent="0.2">
      <c r="F151" s="1"/>
      <c r="I151" s="1"/>
    </row>
    <row r="152" spans="6:9" x14ac:dyDescent="0.2">
      <c r="F152" s="1"/>
      <c r="I152" s="1"/>
    </row>
    <row r="153" spans="6:9" x14ac:dyDescent="0.2">
      <c r="F153" s="1"/>
      <c r="I153" s="1"/>
    </row>
    <row r="154" spans="6:9" x14ac:dyDescent="0.2">
      <c r="F154" s="1"/>
      <c r="I154" s="1"/>
    </row>
    <row r="155" spans="6:9" x14ac:dyDescent="0.2">
      <c r="F155" s="1"/>
      <c r="I155" s="1"/>
    </row>
    <row r="156" spans="6:9" x14ac:dyDescent="0.2">
      <c r="F156" s="1"/>
      <c r="I156" s="1"/>
    </row>
    <row r="157" spans="6:9" x14ac:dyDescent="0.2">
      <c r="F157" s="1"/>
      <c r="I157" s="1"/>
    </row>
    <row r="158" spans="6:9" x14ac:dyDescent="0.2">
      <c r="F158" s="1"/>
      <c r="I158" s="1"/>
    </row>
    <row r="159" spans="6:9" x14ac:dyDescent="0.2">
      <c r="F159" s="1"/>
      <c r="I159" s="1"/>
    </row>
    <row r="160" spans="6:9" x14ac:dyDescent="0.2">
      <c r="F160" s="1"/>
      <c r="I160" s="1"/>
    </row>
    <row r="161" spans="6:9" x14ac:dyDescent="0.2">
      <c r="F161" s="1"/>
      <c r="I161" s="1"/>
    </row>
    <row r="162" spans="6:9" x14ac:dyDescent="0.2">
      <c r="F162" s="1"/>
      <c r="I162" s="1"/>
    </row>
    <row r="163" spans="6:9" x14ac:dyDescent="0.2">
      <c r="F163" s="1"/>
      <c r="I163" s="1"/>
    </row>
    <row r="164" spans="6:9" x14ac:dyDescent="0.2">
      <c r="F164" s="1"/>
      <c r="I164" s="1"/>
    </row>
    <row r="165" spans="6:9" x14ac:dyDescent="0.2">
      <c r="F165" s="1"/>
      <c r="I165" s="1"/>
    </row>
    <row r="166" spans="6:9" x14ac:dyDescent="0.2">
      <c r="F166" s="1"/>
      <c r="I166" s="1"/>
    </row>
    <row r="167" spans="6:9" x14ac:dyDescent="0.2">
      <c r="F167" s="1"/>
      <c r="I167" s="1"/>
    </row>
    <row r="168" spans="6:9" x14ac:dyDescent="0.2">
      <c r="F168" s="1"/>
      <c r="I168" s="1"/>
    </row>
    <row r="169" spans="6:9" x14ac:dyDescent="0.2">
      <c r="F169" s="1"/>
      <c r="I169" s="1"/>
    </row>
    <row r="170" spans="6:9" x14ac:dyDescent="0.2">
      <c r="F170" s="1"/>
      <c r="I170" s="1"/>
    </row>
    <row r="171" spans="6:9" x14ac:dyDescent="0.2">
      <c r="F171" s="1"/>
      <c r="I171" s="1"/>
    </row>
    <row r="172" spans="6:9" x14ac:dyDescent="0.2">
      <c r="F172" s="1"/>
      <c r="I172" s="1"/>
    </row>
    <row r="173" spans="6:9" x14ac:dyDescent="0.2">
      <c r="F173" s="1"/>
      <c r="I173" s="1"/>
    </row>
    <row r="174" spans="6:9" x14ac:dyDescent="0.2">
      <c r="F174" s="1"/>
      <c r="I174" s="1"/>
    </row>
    <row r="175" spans="6:9" x14ac:dyDescent="0.2">
      <c r="F175" s="1"/>
      <c r="I175" s="1"/>
    </row>
    <row r="176" spans="6:9" x14ac:dyDescent="0.2">
      <c r="F176" s="1"/>
      <c r="I176" s="1"/>
    </row>
    <row r="177" spans="6:9" x14ac:dyDescent="0.2">
      <c r="F177" s="1"/>
      <c r="I177" s="1"/>
    </row>
    <row r="178" spans="6:9" x14ac:dyDescent="0.2">
      <c r="F178" s="1"/>
      <c r="I178" s="1"/>
    </row>
    <row r="179" spans="6:9" x14ac:dyDescent="0.2">
      <c r="F179" s="1"/>
      <c r="I179" s="1"/>
    </row>
    <row r="180" spans="6:9" x14ac:dyDescent="0.2">
      <c r="F180" s="1"/>
      <c r="I180" s="1"/>
    </row>
    <row r="181" spans="6:9" x14ac:dyDescent="0.2">
      <c r="F181" s="1"/>
      <c r="I181" s="1"/>
    </row>
    <row r="182" spans="6:9" x14ac:dyDescent="0.2">
      <c r="F182" s="1"/>
      <c r="I182" s="1"/>
    </row>
    <row r="183" spans="6:9" x14ac:dyDescent="0.2">
      <c r="F183" s="1"/>
      <c r="I183" s="1"/>
    </row>
    <row r="184" spans="6:9" x14ac:dyDescent="0.2">
      <c r="F184" s="1"/>
      <c r="I184" s="1"/>
    </row>
    <row r="185" spans="6:9" x14ac:dyDescent="0.2">
      <c r="F185" s="1"/>
      <c r="I185" s="1"/>
    </row>
    <row r="186" spans="6:9" x14ac:dyDescent="0.2">
      <c r="F186" s="1"/>
      <c r="I186" s="1"/>
    </row>
    <row r="187" spans="6:9" x14ac:dyDescent="0.2">
      <c r="F187" s="1"/>
      <c r="I187" s="1"/>
    </row>
    <row r="188" spans="6:9" x14ac:dyDescent="0.2">
      <c r="F188" s="1"/>
      <c r="I188" s="1"/>
    </row>
    <row r="189" spans="6:9" x14ac:dyDescent="0.2">
      <c r="F189" s="1"/>
      <c r="I189" s="1"/>
    </row>
    <row r="190" spans="6:9" x14ac:dyDescent="0.2">
      <c r="F190" s="1"/>
      <c r="I190" s="1"/>
    </row>
    <row r="191" spans="6:9" x14ac:dyDescent="0.2">
      <c r="F191" s="1"/>
      <c r="I191" s="1"/>
    </row>
    <row r="192" spans="6:9" x14ac:dyDescent="0.2">
      <c r="F192" s="1"/>
      <c r="I192" s="1"/>
    </row>
    <row r="193" spans="6:9" x14ac:dyDescent="0.2">
      <c r="F193" s="1"/>
      <c r="I193" s="1"/>
    </row>
    <row r="194" spans="6:9" x14ac:dyDescent="0.2">
      <c r="F194" s="1"/>
      <c r="I194" s="1"/>
    </row>
    <row r="195" spans="6:9" x14ac:dyDescent="0.2">
      <c r="F195" s="1"/>
      <c r="I195" s="1"/>
    </row>
    <row r="196" spans="6:9" x14ac:dyDescent="0.2">
      <c r="F196" s="1"/>
      <c r="I196" s="1"/>
    </row>
    <row r="197" spans="6:9" x14ac:dyDescent="0.2">
      <c r="F197" s="1"/>
      <c r="I197" s="1"/>
    </row>
    <row r="198" spans="6:9" x14ac:dyDescent="0.2">
      <c r="F198" s="1"/>
      <c r="I198" s="1"/>
    </row>
    <row r="199" spans="6:9" x14ac:dyDescent="0.2">
      <c r="F199" s="1"/>
      <c r="I199" s="1"/>
    </row>
    <row r="200" spans="6:9" x14ac:dyDescent="0.2">
      <c r="F200" s="1"/>
      <c r="I200" s="1"/>
    </row>
    <row r="201" spans="6:9" x14ac:dyDescent="0.2">
      <c r="F201" s="1"/>
      <c r="I201" s="1"/>
    </row>
    <row r="202" spans="6:9" x14ac:dyDescent="0.2">
      <c r="F202" s="1"/>
      <c r="I202" s="1"/>
    </row>
    <row r="203" spans="6:9" x14ac:dyDescent="0.2">
      <c r="F203" s="1"/>
      <c r="I203" s="1"/>
    </row>
    <row r="204" spans="6:9" x14ac:dyDescent="0.2">
      <c r="F204" s="1"/>
      <c r="I204" s="1"/>
    </row>
    <row r="205" spans="6:9" x14ac:dyDescent="0.2">
      <c r="F205" s="1"/>
      <c r="I205" s="1"/>
    </row>
    <row r="206" spans="6:9" x14ac:dyDescent="0.2">
      <c r="F206" s="1"/>
    </row>
  </sheetData>
  <sheetProtection autoFilter="0"/>
  <autoFilter ref="A2:Z91">
    <filterColumn colId="5" showButton="0"/>
    <filterColumn colId="6" showButton="0"/>
    <filterColumn colId="7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5">
      <filters>
        <filter val="ES"/>
      </filters>
    </filterColumn>
  </autoFilter>
  <mergeCells count="41">
    <mergeCell ref="D1:Z1"/>
    <mergeCell ref="R4:R5"/>
    <mergeCell ref="S4:S5"/>
    <mergeCell ref="T4:T5"/>
    <mergeCell ref="U4:U5"/>
    <mergeCell ref="M4:M5"/>
    <mergeCell ref="N4:N5"/>
    <mergeCell ref="O4:O5"/>
    <mergeCell ref="A91:B91"/>
    <mergeCell ref="F4:F5"/>
    <mergeCell ref="G4:G5"/>
    <mergeCell ref="H4:H5"/>
    <mergeCell ref="I4:I5"/>
    <mergeCell ref="A2:A5"/>
    <mergeCell ref="B2:B5"/>
    <mergeCell ref="C2:C5"/>
    <mergeCell ref="D2:D5"/>
    <mergeCell ref="E2:E5"/>
    <mergeCell ref="F2:I2"/>
    <mergeCell ref="F3:I3"/>
    <mergeCell ref="C97:E97"/>
    <mergeCell ref="Y91:Z91"/>
    <mergeCell ref="V91:X91"/>
    <mergeCell ref="J4:J5"/>
    <mergeCell ref="K4:K5"/>
    <mergeCell ref="L4:L5"/>
    <mergeCell ref="Q4:Q5"/>
    <mergeCell ref="V2:V5"/>
    <mergeCell ref="W2:W5"/>
    <mergeCell ref="X2:X5"/>
    <mergeCell ref="Y2:Y5"/>
    <mergeCell ref="Z2:Z5"/>
    <mergeCell ref="J3:Q3"/>
    <mergeCell ref="J2:U2"/>
    <mergeCell ref="P4:P5"/>
    <mergeCell ref="R3:U3"/>
    <mergeCell ref="A94:B95"/>
    <mergeCell ref="C93:E93"/>
    <mergeCell ref="C94:E94"/>
    <mergeCell ref="C95:E95"/>
    <mergeCell ref="C96:E96"/>
  </mergeCells>
  <pageMargins left="0.41" right="0.26" top="0.52" bottom="0.52" header="0.3" footer="0.3"/>
  <pageSetup paperSize="9" scale="46" fitToHeight="3" orientation="landscape" r:id="rId1"/>
  <headerFooter>
    <oddFooter>&amp;RStr.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U12"/>
  <sheetViews>
    <sheetView showGridLines="0" topLeftCell="A3" workbookViewId="0">
      <selection activeCell="C10" sqref="C10"/>
    </sheetView>
  </sheetViews>
  <sheetFormatPr defaultColWidth="8.85546875" defaultRowHeight="12.75" x14ac:dyDescent="0.2"/>
  <cols>
    <col min="1" max="1" width="1.7109375" style="6" customWidth="1"/>
    <col min="2" max="2" width="22.28515625" style="6" customWidth="1"/>
    <col min="3" max="3" width="12.28515625" style="6" customWidth="1"/>
    <col min="4" max="4" width="14.140625" style="6" customWidth="1"/>
    <col min="5" max="5" width="12" style="6" customWidth="1"/>
    <col min="6" max="7" width="11.7109375" style="6" customWidth="1"/>
    <col min="8" max="8" width="12.28515625" style="6" customWidth="1"/>
    <col min="9" max="17" width="12" style="6" customWidth="1"/>
    <col min="18" max="18" width="12" style="6" bestFit="1" customWidth="1"/>
    <col min="19" max="20" width="12" style="6" customWidth="1"/>
    <col min="21" max="21" width="12.28515625" style="6" customWidth="1"/>
    <col min="22" max="16384" width="8.85546875" style="6"/>
  </cols>
  <sheetData>
    <row r="2" spans="2:21" ht="28.9" customHeight="1" x14ac:dyDescent="0.2">
      <c r="B2" s="32" t="s">
        <v>33</v>
      </c>
    </row>
    <row r="3" spans="2:21" ht="13.9" customHeight="1" x14ac:dyDescent="0.2">
      <c r="B3" s="139" t="s">
        <v>12</v>
      </c>
      <c r="C3" s="133" t="s">
        <v>7</v>
      </c>
      <c r="D3" s="126" t="s">
        <v>8</v>
      </c>
      <c r="E3" s="134" t="s">
        <v>35</v>
      </c>
      <c r="F3" s="134"/>
      <c r="G3" s="134"/>
      <c r="H3" s="134"/>
      <c r="I3" s="127" t="s">
        <v>0</v>
      </c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38" t="s">
        <v>48</v>
      </c>
    </row>
    <row r="4" spans="2:21" ht="19.149999999999999" customHeight="1" x14ac:dyDescent="0.2">
      <c r="B4" s="140"/>
      <c r="C4" s="133"/>
      <c r="D4" s="126"/>
      <c r="E4" s="135" t="s">
        <v>18</v>
      </c>
      <c r="F4" s="135"/>
      <c r="G4" s="135"/>
      <c r="H4" s="135"/>
      <c r="I4" s="126" t="s">
        <v>43</v>
      </c>
      <c r="J4" s="126"/>
      <c r="K4" s="126"/>
      <c r="L4" s="126"/>
      <c r="M4" s="126"/>
      <c r="N4" s="126"/>
      <c r="O4" s="126"/>
      <c r="P4" s="126"/>
      <c r="Q4" s="126" t="s">
        <v>29</v>
      </c>
      <c r="R4" s="126"/>
      <c r="S4" s="126"/>
      <c r="T4" s="126"/>
      <c r="U4" s="138"/>
    </row>
    <row r="5" spans="2:21" ht="13.15" customHeight="1" x14ac:dyDescent="0.2">
      <c r="B5" s="140"/>
      <c r="C5" s="133"/>
      <c r="D5" s="126"/>
      <c r="E5" s="129" t="s">
        <v>1</v>
      </c>
      <c r="F5" s="129" t="s">
        <v>2</v>
      </c>
      <c r="G5" s="129" t="s">
        <v>3</v>
      </c>
      <c r="H5" s="129" t="s">
        <v>4</v>
      </c>
      <c r="I5" s="123" t="s">
        <v>5</v>
      </c>
      <c r="J5" s="123" t="s">
        <v>23</v>
      </c>
      <c r="K5" s="123" t="s">
        <v>24</v>
      </c>
      <c r="L5" s="123" t="s">
        <v>25</v>
      </c>
      <c r="M5" s="123" t="s">
        <v>26</v>
      </c>
      <c r="N5" s="123" t="s">
        <v>27</v>
      </c>
      <c r="O5" s="123" t="s">
        <v>28</v>
      </c>
      <c r="P5" s="123" t="s">
        <v>6</v>
      </c>
      <c r="Q5" s="142" t="s">
        <v>1</v>
      </c>
      <c r="R5" s="142" t="s">
        <v>2</v>
      </c>
      <c r="S5" s="142" t="s">
        <v>3</v>
      </c>
      <c r="T5" s="142" t="s">
        <v>4</v>
      </c>
      <c r="U5" s="138"/>
    </row>
    <row r="6" spans="2:21" ht="13.15" customHeight="1" x14ac:dyDescent="0.2">
      <c r="B6" s="141"/>
      <c r="C6" s="133"/>
      <c r="D6" s="126"/>
      <c r="E6" s="129"/>
      <c r="F6" s="129"/>
      <c r="G6" s="129"/>
      <c r="H6" s="129"/>
      <c r="I6" s="123"/>
      <c r="J6" s="123"/>
      <c r="K6" s="123"/>
      <c r="L6" s="123"/>
      <c r="M6" s="123"/>
      <c r="N6" s="123"/>
      <c r="O6" s="123"/>
      <c r="P6" s="123"/>
      <c r="Q6" s="142"/>
      <c r="R6" s="142"/>
      <c r="S6" s="142"/>
      <c r="T6" s="142"/>
      <c r="U6" s="138"/>
    </row>
    <row r="7" spans="2:21" ht="40.9" customHeight="1" x14ac:dyDescent="0.25">
      <c r="B7" s="30" t="s">
        <v>13</v>
      </c>
      <c r="C7" s="28">
        <f>SUMIF('Plan 2019-2021'!$Z7:$Z90,"ES",'Plan 2019-2021'!D7:D90)</f>
        <v>8420000</v>
      </c>
      <c r="D7" s="27">
        <f>SUMIF('Plan 2019-2021'!$Z7:$Z90,"ES",'Plan 2019-2021'!E7:E90)</f>
        <v>6338000</v>
      </c>
      <c r="E7" s="28">
        <f>SUMIF('Plan 2019-2021'!$Z7:$Z90,"ES",'Plan 2019-2021'!F7:F90)</f>
        <v>506000</v>
      </c>
      <c r="F7" s="28">
        <f>SUMIF('Plan 2019-2021'!$Z7:$Z90,"ES",'Plan 2019-2021'!G7:G90)</f>
        <v>595000</v>
      </c>
      <c r="G7" s="28">
        <f>SUMIF('Plan 2019-2021'!$Z7:$Z90,"ES",'Plan 2019-2021'!H7:H90)</f>
        <v>753000</v>
      </c>
      <c r="H7" s="29">
        <f>SUMIF('Plan 2019-2021'!$Z7:$Z90,"ES",'Plan 2019-2021'!I7:I90)</f>
        <v>1854000</v>
      </c>
      <c r="I7" s="28">
        <f>SUMIF('Plan 2019-2021'!$Z7:$Z90,"ES",'Plan 2019-2021'!J7:J90)</f>
        <v>2000000</v>
      </c>
      <c r="J7" s="28">
        <f>SUMIF('Plan 2019-2021'!$Z7:$Z90,"ES",'Plan 2019-2021'!K7:K90)</f>
        <v>390000</v>
      </c>
      <c r="K7" s="28">
        <f>SUMIF('Plan 2019-2021'!$Z7:$Z90,"ES",'Plan 2019-2021'!L7:L90)</f>
        <v>60000</v>
      </c>
      <c r="L7" s="28">
        <f>SUMIF('Plan 2019-2021'!$Z7:$Z90,"ES",'Plan 2019-2021'!M7:M90)</f>
        <v>0</v>
      </c>
      <c r="M7" s="28">
        <f>SUMIF('Plan 2019-2021'!$Z7:$Z90,"ES",'Plan 2019-2021'!N7:N90)</f>
        <v>0</v>
      </c>
      <c r="N7" s="28">
        <f>SUMIF('Plan 2019-2021'!$Z7:$Z90,"ES",'Plan 2019-2021'!O7:O90)</f>
        <v>0</v>
      </c>
      <c r="O7" s="28">
        <f>SUMIF('Plan 2019-2021'!$Z7:$Z90,"ES",'Plan 2019-2021'!P7:P90)</f>
        <v>520000</v>
      </c>
      <c r="P7" s="28">
        <f>SUMIF('Plan 2019-2021'!$Z7:$Z90,"ES",'Plan 2019-2021'!Q7:Q90)</f>
        <v>0</v>
      </c>
      <c r="Q7" s="29">
        <f>SUMIF('Plan 2019-2021'!$Z7:$Z90,"ES",'Plan 2019-2021'!R7:R90)</f>
        <v>2970000</v>
      </c>
      <c r="R7" s="28">
        <f>SUMIF('Plan 2019-2021'!$Z7:$Z90,"ES",'Plan 2019-2021'!S7:S90)</f>
        <v>942000</v>
      </c>
      <c r="S7" s="28">
        <f>SUMIF('Plan 2019-2021'!$Z7:$Z90,"ES",'Plan 2019-2021'!T7:T90)</f>
        <v>572000</v>
      </c>
      <c r="T7" s="29">
        <f>SUMIF('Plan 2019-2021'!$Z7:$Z90,"ES",'Plan 2019-2021'!U7:U90)</f>
        <v>4484000</v>
      </c>
      <c r="U7" s="63">
        <f>COUNTIF('Plan 2019-2021'!$Z7:$Z90,"ES")</f>
        <v>22</v>
      </c>
    </row>
    <row r="8" spans="2:21" ht="40.9" customHeight="1" x14ac:dyDescent="0.25">
      <c r="B8" s="30" t="s">
        <v>14</v>
      </c>
      <c r="C8" s="28">
        <f>SUMIF('Plan 2019-2021'!$Z7:$Z90,"DS",'Plan 2019-2021'!D7:D90)</f>
        <v>4559100</v>
      </c>
      <c r="D8" s="27">
        <f>SUMIF('Plan 2019-2021'!$Z7:$Z90,"DS",'Plan 2019-2021'!E7:E90)</f>
        <v>3403700</v>
      </c>
      <c r="E8" s="28">
        <f>SUMIF('Plan 2019-2021'!$Z7:$Z90,"DS",'Plan 2019-2021'!F7:F90)</f>
        <v>654500</v>
      </c>
      <c r="F8" s="28">
        <f>SUMIF('Plan 2019-2021'!$Z7:$Z90,"DS",'Plan 2019-2021'!G7:G90)</f>
        <v>383500</v>
      </c>
      <c r="G8" s="28">
        <f>SUMIF('Plan 2019-2021'!$Z7:$Z90,"DS",'Plan 2019-2021'!H7:H90)</f>
        <v>358000</v>
      </c>
      <c r="H8" s="29">
        <f>SUMIF('Plan 2019-2021'!$Z7:$Z90,"DS",'Plan 2019-2021'!I7:I90)</f>
        <v>1396000</v>
      </c>
      <c r="I8" s="28">
        <f>SUMIF('Plan 2019-2021'!$Z7:$Z90,"DS",'Plan 2019-2021'!J7:J90)</f>
        <v>600000</v>
      </c>
      <c r="J8" s="28">
        <f>SUMIF('Plan 2019-2021'!$Z7:$Z90,"DS",'Plan 2019-2021'!K7:K90)</f>
        <v>0</v>
      </c>
      <c r="K8" s="28">
        <f>SUMIF('Plan 2019-2021'!$Z7:$Z90,"DS",'Plan 2019-2021'!L7:L90)</f>
        <v>420000</v>
      </c>
      <c r="L8" s="28">
        <f>SUMIF('Plan 2019-2021'!$Z7:$Z90,"DS",'Plan 2019-2021'!M7:M90)</f>
        <v>0</v>
      </c>
      <c r="M8" s="28">
        <f>SUMIF('Plan 2019-2021'!$Z7:$Z90,"DS",'Plan 2019-2021'!N7:N90)</f>
        <v>0</v>
      </c>
      <c r="N8" s="28">
        <f>SUMIF('Plan 2019-2021'!$Z7:$Z90,"DS",'Plan 2019-2021'!O7:O90)</f>
        <v>0</v>
      </c>
      <c r="O8" s="28">
        <f>SUMIF('Plan 2019-2021'!$Z7:$Z90,"DS",'Plan 2019-2021'!P7:P90)</f>
        <v>306000</v>
      </c>
      <c r="P8" s="28">
        <f>SUMIF('Plan 2019-2021'!$Z7:$Z90,"DS",'Plan 2019-2021'!Q7:Q90)</f>
        <v>53700</v>
      </c>
      <c r="Q8" s="29">
        <f>SUMIF('Plan 2019-2021'!$Z7:$Z90,"DS",'Plan 2019-2021'!R7:R90)</f>
        <v>1379700</v>
      </c>
      <c r="R8" s="28">
        <f>SUMIF('Plan 2019-2021'!$Z7:$Z90,"DS",'Plan 2019-2021'!S7:S90)</f>
        <v>307000</v>
      </c>
      <c r="S8" s="28">
        <f>SUMIF('Plan 2019-2021'!$Z7:$Z90,"DS",'Plan 2019-2021'!T7:T90)</f>
        <v>321000</v>
      </c>
      <c r="T8" s="29">
        <f>SUMIF('Plan 2019-2021'!$Z7:$Z90,"DS",'Plan 2019-2021'!U7:U90)</f>
        <v>2007700</v>
      </c>
      <c r="U8" s="63">
        <f>COUNTIF('Plan 2019-2021'!$Z7:$Z90,"DS")</f>
        <v>41</v>
      </c>
    </row>
    <row r="9" spans="2:21" ht="48.75" customHeight="1" x14ac:dyDescent="0.25">
      <c r="B9" s="30" t="s">
        <v>64</v>
      </c>
      <c r="C9" s="28">
        <f>SUMIF('Plan 2019-2021'!$Z7:$Z90,"SO",'Plan 2019-2021'!D7:D90)</f>
        <v>5635000</v>
      </c>
      <c r="D9" s="27">
        <f>SUMIF('Plan 2019-2021'!$Z7:$Z90,"SO",'Plan 2019-2021'!E7:E90)</f>
        <v>3436000</v>
      </c>
      <c r="E9" s="28">
        <f>SUMIF('Plan 2019-2021'!$Z7:$Z90,"SO",'Plan 2019-2021'!F7:F90)</f>
        <v>331000</v>
      </c>
      <c r="F9" s="28">
        <f>SUMIF('Plan 2019-2021'!$Z7:$Z90,"SO",'Plan 2019-2021'!G7:G90)</f>
        <v>725000</v>
      </c>
      <c r="G9" s="28">
        <f>SUMIF('Plan 2019-2021'!$Z7:$Z90,"SO",'Plan 2019-2021'!H7:H90)</f>
        <v>745000</v>
      </c>
      <c r="H9" s="29">
        <f>SUMIF('Plan 2019-2021'!$Z7:$Z90,"SO",'Plan 2019-2021'!I7:I90)</f>
        <v>1801000</v>
      </c>
      <c r="I9" s="28">
        <f>SUMIF('Plan 2019-2021'!$Z7:$Z90,"SO",'Plan 2019-2021'!J7:J90)</f>
        <v>0</v>
      </c>
      <c r="J9" s="28">
        <f>SUMIF('Plan 2019-2021'!$Z7:$Z90,"SO",'Plan 2019-2021'!K7:K90)</f>
        <v>140000</v>
      </c>
      <c r="K9" s="28">
        <f>SUMIF('Plan 2019-2021'!$Z7:$Z90,"SO",'Plan 2019-2021'!L7:L90)</f>
        <v>0</v>
      </c>
      <c r="L9" s="28">
        <f>SUMIF('Plan 2019-2021'!$Z7:$Z90,"SO",'Plan 2019-2021'!M7:M90)</f>
        <v>0</v>
      </c>
      <c r="M9" s="28">
        <f>SUMIF('Plan 2019-2021'!$Z7:$Z90,"SO",'Plan 2019-2021'!N7:N90)</f>
        <v>0</v>
      </c>
      <c r="N9" s="28">
        <f>SUMIF('Plan 2019-2021'!$Z7:$Z90,"SO",'Plan 2019-2021'!O7:O90)</f>
        <v>20000</v>
      </c>
      <c r="O9" s="28">
        <f>SUMIF('Plan 2019-2021'!$Z7:$Z90,"SO",'Plan 2019-2021'!P7:P90)</f>
        <v>30000</v>
      </c>
      <c r="P9" s="28">
        <f>SUMIF('Plan 2019-2021'!$Z7:$Z90,"SO",'Plan 2019-2021'!Q7:Q90)</f>
        <v>160000</v>
      </c>
      <c r="Q9" s="29">
        <f>SUMIF('Plan 2019-2021'!$Z7:$Z90,"SO",'Plan 2019-2021'!R7:R90)</f>
        <v>350000</v>
      </c>
      <c r="R9" s="28">
        <f>SUMIF('Plan 2019-2021'!$Z7:$Z90,"SO",'Plan 2019-2021'!S7:S90)</f>
        <v>635000</v>
      </c>
      <c r="S9" s="28">
        <f>SUMIF('Plan 2019-2021'!$Z7:$Z90,"SO",'Plan 2019-2021'!T7:T90)</f>
        <v>650000</v>
      </c>
      <c r="T9" s="29">
        <f>SUMIF('Plan 2019-2021'!$Z7:$Z90,"SO",'Plan 2019-2021'!U7:U90)</f>
        <v>1635000</v>
      </c>
      <c r="U9" s="63">
        <f>COUNTIF('Plan 2019-2021'!$Z7:$Z90,"SO")</f>
        <v>18</v>
      </c>
    </row>
    <row r="10" spans="2:21" ht="40.9" customHeight="1" x14ac:dyDescent="0.3">
      <c r="B10" s="31" t="s">
        <v>15</v>
      </c>
      <c r="C10" s="29">
        <f>SUM(C7:C9)</f>
        <v>18614100</v>
      </c>
      <c r="D10" s="27">
        <f t="shared" ref="D10:T10" si="0">SUM(D7:D9)</f>
        <v>13177700</v>
      </c>
      <c r="E10" s="29">
        <f t="shared" si="0"/>
        <v>1491500</v>
      </c>
      <c r="F10" s="29">
        <f t="shared" si="0"/>
        <v>1703500</v>
      </c>
      <c r="G10" s="29">
        <f t="shared" si="0"/>
        <v>1856000</v>
      </c>
      <c r="H10" s="29">
        <f t="shared" si="0"/>
        <v>5051000</v>
      </c>
      <c r="I10" s="29">
        <f t="shared" si="0"/>
        <v>2600000</v>
      </c>
      <c r="J10" s="29">
        <f t="shared" si="0"/>
        <v>530000</v>
      </c>
      <c r="K10" s="29">
        <f t="shared" si="0"/>
        <v>480000</v>
      </c>
      <c r="L10" s="29">
        <f t="shared" si="0"/>
        <v>0</v>
      </c>
      <c r="M10" s="29">
        <f t="shared" si="0"/>
        <v>0</v>
      </c>
      <c r="N10" s="29">
        <f t="shared" si="0"/>
        <v>20000</v>
      </c>
      <c r="O10" s="29">
        <f t="shared" si="0"/>
        <v>856000</v>
      </c>
      <c r="P10" s="29">
        <f t="shared" si="0"/>
        <v>213700</v>
      </c>
      <c r="Q10" s="29">
        <f t="shared" si="0"/>
        <v>4699700</v>
      </c>
      <c r="R10" s="29">
        <f t="shared" si="0"/>
        <v>1884000</v>
      </c>
      <c r="S10" s="29">
        <f t="shared" si="0"/>
        <v>1543000</v>
      </c>
      <c r="T10" s="29">
        <f t="shared" si="0"/>
        <v>8126700</v>
      </c>
      <c r="U10" s="64">
        <f>SUM(U7:U9)</f>
        <v>81</v>
      </c>
    </row>
    <row r="12" spans="2:21" s="9" customFormat="1" x14ac:dyDescent="0.2">
      <c r="B12" s="8" t="s">
        <v>16</v>
      </c>
    </row>
  </sheetData>
  <sheetProtection sheet="1" objects="1" scenarios="1"/>
  <mergeCells count="25">
    <mergeCell ref="B3:B6"/>
    <mergeCell ref="I4:P4"/>
    <mergeCell ref="I3:T3"/>
    <mergeCell ref="M5:M6"/>
    <mergeCell ref="N5:N6"/>
    <mergeCell ref="O5:O6"/>
    <mergeCell ref="P5:P6"/>
    <mergeCell ref="Q5:Q6"/>
    <mergeCell ref="R5:R6"/>
    <mergeCell ref="S5:S6"/>
    <mergeCell ref="T5:T6"/>
    <mergeCell ref="E5:E6"/>
    <mergeCell ref="F5:F6"/>
    <mergeCell ref="G5:G6"/>
    <mergeCell ref="H5:H6"/>
    <mergeCell ref="C3:C6"/>
    <mergeCell ref="D3:D6"/>
    <mergeCell ref="E3:H3"/>
    <mergeCell ref="U3:U6"/>
    <mergeCell ref="E4:H4"/>
    <mergeCell ref="L5:L6"/>
    <mergeCell ref="I5:I6"/>
    <mergeCell ref="J5:J6"/>
    <mergeCell ref="K5:K6"/>
    <mergeCell ref="Q4:T4"/>
  </mergeCells>
  <pageMargins left="0.34" right="0.23" top="0.72" bottom="1" header="0.5" footer="0.5"/>
  <pageSetup paperSize="9" scale="53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5"/>
  <sheetViews>
    <sheetView showGridLines="0" zoomScale="83" zoomScaleNormal="83" workbookViewId="0">
      <selection activeCell="D9" sqref="D9:E9"/>
    </sheetView>
  </sheetViews>
  <sheetFormatPr defaultColWidth="8.85546875" defaultRowHeight="12.75" x14ac:dyDescent="0.2"/>
  <cols>
    <col min="1" max="1" width="1.7109375" style="6" customWidth="1"/>
    <col min="2" max="2" width="39.28515625" style="6" customWidth="1"/>
    <col min="3" max="5" width="21.28515625" style="6" customWidth="1"/>
    <col min="6" max="16384" width="8.85546875" style="6"/>
  </cols>
  <sheetData>
    <row r="2" spans="2:5" ht="31.9" customHeight="1" x14ac:dyDescent="0.2">
      <c r="B2" s="143" t="s">
        <v>34</v>
      </c>
      <c r="C2" s="144"/>
      <c r="D2" s="144"/>
      <c r="E2" s="145"/>
    </row>
    <row r="3" spans="2:5" x14ac:dyDescent="0.2">
      <c r="B3" s="148" t="s">
        <v>12</v>
      </c>
      <c r="C3" s="126" t="s">
        <v>20</v>
      </c>
      <c r="D3" s="146" t="s">
        <v>35</v>
      </c>
      <c r="E3" s="146" t="s">
        <v>0</v>
      </c>
    </row>
    <row r="4" spans="2:5" x14ac:dyDescent="0.2">
      <c r="B4" s="148"/>
      <c r="C4" s="126"/>
      <c r="D4" s="147"/>
      <c r="E4" s="147"/>
    </row>
    <row r="5" spans="2:5" x14ac:dyDescent="0.2">
      <c r="B5" s="148"/>
      <c r="C5" s="126"/>
      <c r="D5" s="147"/>
      <c r="E5" s="147"/>
    </row>
    <row r="6" spans="2:5" ht="19.899999999999999" customHeight="1" x14ac:dyDescent="0.25">
      <c r="B6" s="21" t="s">
        <v>13</v>
      </c>
      <c r="C6" s="10">
        <f>D6+E6</f>
        <v>3476000</v>
      </c>
      <c r="D6" s="10">
        <f>'Ukupno po sektorima'!$E$7</f>
        <v>506000</v>
      </c>
      <c r="E6" s="10">
        <f>'Ukupno po sektorima'!Q7</f>
        <v>2970000</v>
      </c>
    </row>
    <row r="7" spans="2:5" ht="19.899999999999999" customHeight="1" x14ac:dyDescent="0.25">
      <c r="B7" s="21" t="s">
        <v>14</v>
      </c>
      <c r="C7" s="10">
        <f>D7+E7</f>
        <v>2034200</v>
      </c>
      <c r="D7" s="10">
        <f>'Ukupno po sektorima'!$E$8</f>
        <v>654500</v>
      </c>
      <c r="E7" s="10">
        <f>'Ukupno po sektorima'!Q8</f>
        <v>1379700</v>
      </c>
    </row>
    <row r="8" spans="2:5" ht="19.899999999999999" customHeight="1" x14ac:dyDescent="0.25">
      <c r="B8" s="21" t="s">
        <v>36</v>
      </c>
      <c r="C8" s="10">
        <f>D8+E8</f>
        <v>681000</v>
      </c>
      <c r="D8" s="10">
        <f>'Ukupno po sektorima'!$E$9</f>
        <v>331000</v>
      </c>
      <c r="E8" s="10">
        <f>'Ukupno po sektorima'!Q9</f>
        <v>350000</v>
      </c>
    </row>
    <row r="9" spans="2:5" ht="18" customHeight="1" x14ac:dyDescent="0.3">
      <c r="B9" s="34" t="s">
        <v>19</v>
      </c>
      <c r="C9" s="7">
        <f>SUM(C6:C8)</f>
        <v>6191200</v>
      </c>
      <c r="D9" s="7">
        <f>SUM(D6:D8)</f>
        <v>1491500</v>
      </c>
      <c r="E9" s="7">
        <f>SUM(E6:E8)</f>
        <v>4699700</v>
      </c>
    </row>
    <row r="10" spans="2:5" ht="13.15" customHeight="1" x14ac:dyDescent="0.2">
      <c r="B10" s="148" t="s">
        <v>12</v>
      </c>
      <c r="C10" s="126" t="s">
        <v>21</v>
      </c>
      <c r="D10" s="146" t="s">
        <v>35</v>
      </c>
      <c r="E10" s="146" t="s">
        <v>0</v>
      </c>
    </row>
    <row r="11" spans="2:5" ht="13.15" customHeight="1" x14ac:dyDescent="0.2">
      <c r="B11" s="148"/>
      <c r="C11" s="126"/>
      <c r="D11" s="147"/>
      <c r="E11" s="147"/>
    </row>
    <row r="12" spans="2:5" ht="13.15" customHeight="1" x14ac:dyDescent="0.2">
      <c r="B12" s="148"/>
      <c r="C12" s="126"/>
      <c r="D12" s="147"/>
      <c r="E12" s="147"/>
    </row>
    <row r="13" spans="2:5" ht="19.899999999999999" customHeight="1" x14ac:dyDescent="0.25">
      <c r="B13" s="21" t="s">
        <v>13</v>
      </c>
      <c r="C13" s="10">
        <f>D13+E13</f>
        <v>1537000</v>
      </c>
      <c r="D13" s="10">
        <f>'Ukupno po sektorima'!$F$7</f>
        <v>595000</v>
      </c>
      <c r="E13" s="10">
        <f>'Ukupno po sektorima'!R7</f>
        <v>942000</v>
      </c>
    </row>
    <row r="14" spans="2:5" ht="19.899999999999999" customHeight="1" x14ac:dyDescent="0.25">
      <c r="B14" s="21" t="s">
        <v>14</v>
      </c>
      <c r="C14" s="10">
        <f>D14+E14</f>
        <v>690500</v>
      </c>
      <c r="D14" s="10">
        <f>'Ukupno po sektorima'!$F$8</f>
        <v>383500</v>
      </c>
      <c r="E14" s="10">
        <f>'Ukupno po sektorima'!R8</f>
        <v>307000</v>
      </c>
    </row>
    <row r="15" spans="2:5" ht="19.899999999999999" customHeight="1" x14ac:dyDescent="0.25">
      <c r="B15" s="21" t="s">
        <v>36</v>
      </c>
      <c r="C15" s="10">
        <f>D15+E15</f>
        <v>1360000</v>
      </c>
      <c r="D15" s="10">
        <f>'Ukupno po sektorima'!$F$9</f>
        <v>725000</v>
      </c>
      <c r="E15" s="10">
        <f>'Ukupno po sektorima'!R9</f>
        <v>635000</v>
      </c>
    </row>
    <row r="16" spans="2:5" ht="18" customHeight="1" x14ac:dyDescent="0.3">
      <c r="B16" s="34" t="s">
        <v>19</v>
      </c>
      <c r="C16" s="7">
        <f>SUM(C13:C15)</f>
        <v>3587500</v>
      </c>
      <c r="D16" s="7">
        <f>SUM(D13:D15)</f>
        <v>1703500</v>
      </c>
      <c r="E16" s="7">
        <f>SUM(E13:E15)</f>
        <v>1884000</v>
      </c>
    </row>
    <row r="17" spans="2:5" ht="13.15" customHeight="1" x14ac:dyDescent="0.2">
      <c r="B17" s="148" t="s">
        <v>12</v>
      </c>
      <c r="C17" s="126" t="s">
        <v>22</v>
      </c>
      <c r="D17" s="146" t="s">
        <v>35</v>
      </c>
      <c r="E17" s="146" t="s">
        <v>0</v>
      </c>
    </row>
    <row r="18" spans="2:5" ht="13.15" customHeight="1" x14ac:dyDescent="0.2">
      <c r="B18" s="148"/>
      <c r="C18" s="126"/>
      <c r="D18" s="147"/>
      <c r="E18" s="147"/>
    </row>
    <row r="19" spans="2:5" ht="13.15" customHeight="1" x14ac:dyDescent="0.2">
      <c r="B19" s="148"/>
      <c r="C19" s="126"/>
      <c r="D19" s="147"/>
      <c r="E19" s="147"/>
    </row>
    <row r="20" spans="2:5" ht="19.899999999999999" customHeight="1" x14ac:dyDescent="0.25">
      <c r="B20" s="21" t="s">
        <v>13</v>
      </c>
      <c r="C20" s="10">
        <f>D20+E20</f>
        <v>1325000</v>
      </c>
      <c r="D20" s="10">
        <f>'Ukupno po sektorima'!$G$7</f>
        <v>753000</v>
      </c>
      <c r="E20" s="10">
        <f>'Ukupno po sektorima'!S7</f>
        <v>572000</v>
      </c>
    </row>
    <row r="21" spans="2:5" ht="19.899999999999999" customHeight="1" x14ac:dyDescent="0.25">
      <c r="B21" s="21" t="s">
        <v>14</v>
      </c>
      <c r="C21" s="10">
        <f>D21+E21</f>
        <v>679000</v>
      </c>
      <c r="D21" s="10">
        <f>'Ukupno po sektorima'!$G$8</f>
        <v>358000</v>
      </c>
      <c r="E21" s="10">
        <f>'Ukupno po sektorima'!S8</f>
        <v>321000</v>
      </c>
    </row>
    <row r="22" spans="2:5" ht="19.899999999999999" customHeight="1" x14ac:dyDescent="0.25">
      <c r="B22" s="21" t="s">
        <v>36</v>
      </c>
      <c r="C22" s="10">
        <f>D22+E22</f>
        <v>1395000</v>
      </c>
      <c r="D22" s="10">
        <f>'Ukupno po sektorima'!$G$9</f>
        <v>745000</v>
      </c>
      <c r="E22" s="10">
        <f>'Ukupno po sektorima'!S9</f>
        <v>650000</v>
      </c>
    </row>
    <row r="23" spans="2:5" ht="18" customHeight="1" x14ac:dyDescent="0.3">
      <c r="B23" s="34" t="s">
        <v>19</v>
      </c>
      <c r="C23" s="7">
        <f>SUM(C20:C22)</f>
        <v>3399000</v>
      </c>
      <c r="D23" s="7">
        <f>SUM(D20:D22)</f>
        <v>1856000</v>
      </c>
      <c r="E23" s="7">
        <f>SUM(E20:E22)</f>
        <v>1543000</v>
      </c>
    </row>
    <row r="25" spans="2:5" ht="18" customHeight="1" x14ac:dyDescent="0.3">
      <c r="B25" s="20" t="s">
        <v>37</v>
      </c>
      <c r="C25" s="7">
        <f>C9+C16+C23</f>
        <v>13177700</v>
      </c>
      <c r="D25" s="7">
        <f>D9+D16+D23</f>
        <v>5051000</v>
      </c>
      <c r="E25" s="7">
        <f>E9+E16+E23</f>
        <v>8126700</v>
      </c>
    </row>
  </sheetData>
  <sheetProtection sheet="1" objects="1" scenarios="1"/>
  <mergeCells count="13">
    <mergeCell ref="B2:E2"/>
    <mergeCell ref="E17:E19"/>
    <mergeCell ref="B3:B5"/>
    <mergeCell ref="D3:D5"/>
    <mergeCell ref="E3:E5"/>
    <mergeCell ref="C3:C5"/>
    <mergeCell ref="B17:B19"/>
    <mergeCell ref="C17:C19"/>
    <mergeCell ref="D17:D19"/>
    <mergeCell ref="D10:D12"/>
    <mergeCell ref="E10:E12"/>
    <mergeCell ref="B10:B12"/>
    <mergeCell ref="C10:C12"/>
  </mergeCells>
  <pageMargins left="0.43" right="0.31" top="0.72" bottom="1" header="0.5" footer="0.5"/>
  <pageSetup paperSize="9" scale="83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3"/>
  <sheetViews>
    <sheetView showGridLines="0" zoomScale="72" zoomScaleNormal="72" zoomScaleSheetLayoutView="28" zoomScalePageLayoutView="44" workbookViewId="0">
      <selection activeCell="L72" sqref="L72"/>
    </sheetView>
  </sheetViews>
  <sheetFormatPr defaultColWidth="8.85546875" defaultRowHeight="12.75" x14ac:dyDescent="0.2"/>
  <cols>
    <col min="1" max="1" width="1.7109375" style="6" customWidth="1"/>
    <col min="2" max="2" width="32.28515625" style="6" customWidth="1"/>
    <col min="3" max="3" width="11.140625" style="6" customWidth="1"/>
    <col min="4" max="4" width="8.42578125" style="6" customWidth="1"/>
    <col min="5" max="5" width="14.28515625" style="6" customWidth="1"/>
    <col min="6" max="6" width="9.28515625" style="6" customWidth="1"/>
    <col min="7" max="14" width="14.28515625" style="6" customWidth="1"/>
    <col min="15" max="15" width="3" style="6" customWidth="1"/>
    <col min="16" max="16384" width="8.85546875" style="6"/>
  </cols>
  <sheetData>
    <row r="1" spans="2:27" x14ac:dyDescent="0.2">
      <c r="B1" s="46"/>
      <c r="C1" s="46"/>
      <c r="D1" s="46"/>
    </row>
    <row r="2" spans="2:27" ht="23.45" customHeight="1" x14ac:dyDescent="0.2">
      <c r="B2" s="32" t="s">
        <v>54</v>
      </c>
      <c r="C2" s="32"/>
      <c r="D2" s="32"/>
    </row>
    <row r="3" spans="2:27" ht="13.9" customHeight="1" x14ac:dyDescent="0.2">
      <c r="B3" s="165" t="s">
        <v>49</v>
      </c>
      <c r="C3" s="158" t="s">
        <v>50</v>
      </c>
      <c r="D3" s="159"/>
      <c r="E3" s="152" t="s">
        <v>8</v>
      </c>
      <c r="F3" s="153"/>
      <c r="G3" s="134" t="s">
        <v>35</v>
      </c>
      <c r="H3" s="134"/>
      <c r="I3" s="134"/>
      <c r="J3" s="134"/>
      <c r="K3" s="127" t="s">
        <v>0</v>
      </c>
      <c r="L3" s="127"/>
      <c r="M3" s="127"/>
      <c r="N3" s="127"/>
    </row>
    <row r="4" spans="2:27" ht="27.6" customHeight="1" x14ac:dyDescent="0.2">
      <c r="B4" s="166"/>
      <c r="C4" s="160"/>
      <c r="D4" s="161"/>
      <c r="E4" s="154"/>
      <c r="F4" s="155"/>
      <c r="G4" s="135" t="s">
        <v>18</v>
      </c>
      <c r="H4" s="135"/>
      <c r="I4" s="135"/>
      <c r="J4" s="135"/>
      <c r="K4" s="126" t="s">
        <v>29</v>
      </c>
      <c r="L4" s="126"/>
      <c r="M4" s="126"/>
      <c r="N4" s="126"/>
    </row>
    <row r="5" spans="2:27" ht="13.15" customHeight="1" x14ac:dyDescent="0.2">
      <c r="B5" s="166"/>
      <c r="C5" s="162" t="s">
        <v>48</v>
      </c>
      <c r="D5" s="164" t="s">
        <v>51</v>
      </c>
      <c r="E5" s="156" t="s">
        <v>52</v>
      </c>
      <c r="F5" s="156" t="s">
        <v>53</v>
      </c>
      <c r="G5" s="129" t="s">
        <v>1</v>
      </c>
      <c r="H5" s="129" t="s">
        <v>2</v>
      </c>
      <c r="I5" s="129" t="s">
        <v>3</v>
      </c>
      <c r="J5" s="129" t="s">
        <v>4</v>
      </c>
      <c r="K5" s="142" t="s">
        <v>1</v>
      </c>
      <c r="L5" s="142" t="s">
        <v>2</v>
      </c>
      <c r="M5" s="142" t="s">
        <v>3</v>
      </c>
      <c r="N5" s="142" t="s">
        <v>4</v>
      </c>
    </row>
    <row r="6" spans="2:27" ht="13.15" customHeight="1" x14ac:dyDescent="0.2">
      <c r="B6" s="167"/>
      <c r="C6" s="163"/>
      <c r="D6" s="164"/>
      <c r="E6" s="157"/>
      <c r="F6" s="157"/>
      <c r="G6" s="129"/>
      <c r="H6" s="129"/>
      <c r="I6" s="129"/>
      <c r="J6" s="129"/>
      <c r="K6" s="142"/>
      <c r="L6" s="142"/>
      <c r="M6" s="142"/>
      <c r="N6" s="142"/>
    </row>
    <row r="7" spans="2:27" s="45" customFormat="1" ht="33.6" customHeight="1" x14ac:dyDescent="0.25">
      <c r="B7" s="61" t="s">
        <v>68</v>
      </c>
      <c r="C7" s="65">
        <f>COUNTIF('Plan 2019-2021'!$Y7:$Y90,"*A*")</f>
        <v>11</v>
      </c>
      <c r="D7" s="66">
        <f t="shared" ref="D7:D12" si="0">C7/C$13</f>
        <v>0.13580246913580246</v>
      </c>
      <c r="E7" s="67">
        <f>SUMIF('Plan 2019-2021'!$Y7:$Y90,"*A*",'Plan 2019-2021'!E7:E90)</f>
        <v>1317000</v>
      </c>
      <c r="F7" s="66">
        <f t="shared" ref="F7:F12" si="1">E7/E$13</f>
        <v>9.9941567951918775E-2</v>
      </c>
      <c r="G7" s="68">
        <f>SUMIF('Plan 2019-2021'!$Y7:$Y90,"*A*",'Plan 2019-2021'!F7:F90)</f>
        <v>31000</v>
      </c>
      <c r="H7" s="68">
        <f>SUMIF('Plan 2019-2021'!$Y7:$Y90,"*A*",'Plan 2019-2021'!G7:G90)</f>
        <v>336000</v>
      </c>
      <c r="I7" s="68">
        <f>SUMIF('Plan 2019-2021'!$Y7:$Y90,"*A*",'Plan 2019-2021'!H7:H90)</f>
        <v>317000</v>
      </c>
      <c r="J7" s="67">
        <f t="shared" ref="J7:J13" si="2">SUM(G7:I7)</f>
        <v>684000</v>
      </c>
      <c r="K7" s="68">
        <f>SUMIF('Plan 2019-2021'!$Y7:$Y90,"*A*",'Plan 2019-2021'!R7:R90)</f>
        <v>60000</v>
      </c>
      <c r="L7" s="68">
        <f>SUMIF('Plan 2019-2021'!$Y7:$Y90,"*A*",'Plan 2019-2021'!S7:S90)</f>
        <v>324000</v>
      </c>
      <c r="M7" s="68">
        <f>SUMIF('Plan 2019-2021'!$Y7:$Y90,"*A*",'Plan 2019-2021'!T7:T90)</f>
        <v>249000</v>
      </c>
      <c r="N7" s="67">
        <f t="shared" ref="N7:N13" si="3">SUM(K7:M7)</f>
        <v>633000</v>
      </c>
    </row>
    <row r="8" spans="2:27" s="45" customFormat="1" ht="50.45" customHeight="1" x14ac:dyDescent="0.25">
      <c r="B8" s="61" t="s">
        <v>69</v>
      </c>
      <c r="C8" s="65">
        <f>COUNTIF('Plan 2019-2021'!$Y7:$Y90,"*B*")</f>
        <v>6</v>
      </c>
      <c r="D8" s="66">
        <f t="shared" si="0"/>
        <v>7.407407407407407E-2</v>
      </c>
      <c r="E8" s="67">
        <f>SUMIF('Plan 2019-2021'!$Y7:$Y90,"*B*",'Plan 2019-2021'!E7:E90)</f>
        <v>232000</v>
      </c>
      <c r="F8" s="66">
        <f t="shared" si="1"/>
        <v>1.7605500201097309E-2</v>
      </c>
      <c r="G8" s="68">
        <f>SUMIF('Plan 2019-2021'!$Y7:$Y90,"*B*",'Plan 2019-2021'!F7:F90)</f>
        <v>20000</v>
      </c>
      <c r="H8" s="68">
        <f>SUMIF('Plan 2019-2021'!$Y7:$Y90,"*B*",'Plan 2019-2021'!G7:G90)</f>
        <v>35000</v>
      </c>
      <c r="I8" s="68">
        <f>SUMIF('Plan 2019-2021'!$Y7:$Y90,"*B*",'Plan 2019-2021'!H7:H90)</f>
        <v>42000</v>
      </c>
      <c r="J8" s="67">
        <f t="shared" si="2"/>
        <v>97000</v>
      </c>
      <c r="K8" s="68">
        <f>SUMIF('Plan 2019-2021'!$Y7:$Y90,"*B*",'Plan 2019-2021'!R7:R90)</f>
        <v>38000</v>
      </c>
      <c r="L8" s="68">
        <f>SUMIF('Plan 2019-2021'!$Y7:$Y90,"*B*",'Plan 2019-2021'!S7:S90)</f>
        <v>44000</v>
      </c>
      <c r="M8" s="68">
        <f>SUMIF('Plan 2019-2021'!$Y7:$Y90,"*B*",'Plan 2019-2021'!T7:T90)</f>
        <v>53000</v>
      </c>
      <c r="N8" s="67">
        <f t="shared" si="3"/>
        <v>135000</v>
      </c>
    </row>
    <row r="9" spans="2:27" s="45" customFormat="1" ht="79.150000000000006" customHeight="1" x14ac:dyDescent="0.25">
      <c r="B9" s="61" t="s">
        <v>70</v>
      </c>
      <c r="C9" s="65">
        <f>COUNTIF('Plan 2019-2021'!$Y7:$Y90,"*C*")</f>
        <v>16</v>
      </c>
      <c r="D9" s="66">
        <f t="shared" si="0"/>
        <v>0.19753086419753085</v>
      </c>
      <c r="E9" s="67">
        <f>SUMIF('Plan 2019-2021'!$Y7:$Y90,"*C*",'Plan 2019-2021'!E7:E90)</f>
        <v>2364000</v>
      </c>
      <c r="F9" s="66">
        <f t="shared" si="1"/>
        <v>0.17939397618704325</v>
      </c>
      <c r="G9" s="68">
        <f>SUMIF('Plan 2019-2021'!$Y7:$Y90,"*C*",'Plan 2019-2021'!F7:F90)</f>
        <v>100000</v>
      </c>
      <c r="H9" s="68">
        <f>SUMIF('Plan 2019-2021'!$Y7:$Y90,"*C*",'Plan 2019-2021'!G7:G90)</f>
        <v>254000</v>
      </c>
      <c r="I9" s="68">
        <f>SUMIF('Plan 2019-2021'!$Y7:$Y90,"*C*",'Plan 2019-2021'!H7:H90)</f>
        <v>254000</v>
      </c>
      <c r="J9" s="67">
        <f t="shared" si="2"/>
        <v>608000</v>
      </c>
      <c r="K9" s="68">
        <f>SUMIF('Plan 2019-2021'!$Y7:$Y90,"*C*",'Plan 2019-2021'!R7:R90)</f>
        <v>487000</v>
      </c>
      <c r="L9" s="68">
        <f>SUMIF('Plan 2019-2021'!$Y7:$Y90,"*C*",'Plan 2019-2021'!S7:S90)</f>
        <v>567000</v>
      </c>
      <c r="M9" s="68">
        <f>SUMIF('Plan 2019-2021'!$Y7:$Y90,"*C*",'Plan 2019-2021'!T7:T90)</f>
        <v>702000</v>
      </c>
      <c r="N9" s="67">
        <f t="shared" si="3"/>
        <v>1756000</v>
      </c>
      <c r="P9" s="149"/>
      <c r="Q9" s="150"/>
      <c r="R9" s="150"/>
      <c r="S9" s="150"/>
      <c r="T9" s="150"/>
      <c r="U9" s="150"/>
      <c r="V9" s="150"/>
      <c r="W9" s="150"/>
      <c r="X9" s="150"/>
      <c r="Y9" s="49"/>
      <c r="Z9" s="49"/>
      <c r="AA9" s="49"/>
    </row>
    <row r="10" spans="2:27" s="45" customFormat="1" ht="75" customHeight="1" x14ac:dyDescent="0.25">
      <c r="B10" s="61" t="s">
        <v>71</v>
      </c>
      <c r="C10" s="65">
        <f>COUNTIF('Plan 2019-2021'!$Y7:$Y90,"*D*")</f>
        <v>10</v>
      </c>
      <c r="D10" s="66">
        <f t="shared" si="0"/>
        <v>0.12345679012345678</v>
      </c>
      <c r="E10" s="67">
        <f>SUMIF('Plan 2019-2021'!$Y7:$Y90,"*D*",'Plan 2019-2021'!E7:E90)</f>
        <v>1835700</v>
      </c>
      <c r="F10" s="66">
        <f t="shared" si="1"/>
        <v>0.13930352034118246</v>
      </c>
      <c r="G10" s="68">
        <f>SUMIF('Plan 2019-2021'!$Y7:$Y90,"*D*",'Plan 2019-2021'!F7:F90)</f>
        <v>172000</v>
      </c>
      <c r="H10" s="68">
        <f>SUMIF('Plan 2019-2021'!$Y7:$Y90,"*D*",'Plan 2019-2021'!G7:G90)</f>
        <v>135000</v>
      </c>
      <c r="I10" s="68">
        <f>SUMIF('Plan 2019-2021'!$Y7:$Y90,"*D*",'Plan 2019-2021'!H7:H90)</f>
        <v>140000</v>
      </c>
      <c r="J10" s="67">
        <f t="shared" si="2"/>
        <v>447000</v>
      </c>
      <c r="K10" s="68">
        <f>SUMIF('Plan 2019-2021'!$Y7:$Y90,"*D*",'Plan 2019-2021'!R7:R90)</f>
        <v>790700</v>
      </c>
      <c r="L10" s="68">
        <f>SUMIF('Plan 2019-2021'!$Y7:$Y90,"*D*",'Plan 2019-2021'!S7:S90)</f>
        <v>284000</v>
      </c>
      <c r="M10" s="68">
        <f>SUMIF('Plan 2019-2021'!$Y7:$Y90,"*D*",'Plan 2019-2021'!T7:T90)</f>
        <v>314000</v>
      </c>
      <c r="N10" s="67">
        <f t="shared" si="3"/>
        <v>1388700</v>
      </c>
    </row>
    <row r="11" spans="2:27" s="45" customFormat="1" ht="48" customHeight="1" x14ac:dyDescent="0.25">
      <c r="B11" s="61" t="s">
        <v>72</v>
      </c>
      <c r="C11" s="65">
        <f>COUNTIF('Plan 2019-2021'!$Y6:$Y89,"*E*")</f>
        <v>11</v>
      </c>
      <c r="D11" s="66">
        <f t="shared" si="0"/>
        <v>0.13580246913580246</v>
      </c>
      <c r="E11" s="67">
        <f>SUMIF('Plan 2019-2021'!$Y7:$Y90,"*E*",'Plan 2019-2021'!E7:E90)</f>
        <v>4740000</v>
      </c>
      <c r="F11" s="66">
        <f t="shared" si="1"/>
        <v>0.35969858169483293</v>
      </c>
      <c r="G11" s="68">
        <f>SUMIF('Plan 2019-2021'!$Y7:$Y90,"*E*",'Plan 2019-2021'!F7:F90)</f>
        <v>392000</v>
      </c>
      <c r="H11" s="68">
        <f>SUMIF('Plan 2019-2021'!$Y7:$Y90,"*E*",'Plan 2019-2021'!G7:G90)</f>
        <v>102000</v>
      </c>
      <c r="I11" s="68">
        <f>SUMIF('Plan 2019-2021'!$Y7:$Y90,"*E*",'Plan 2019-2021'!H7:H90)</f>
        <v>132000</v>
      </c>
      <c r="J11" s="67">
        <f t="shared" si="2"/>
        <v>626000</v>
      </c>
      <c r="K11" s="68">
        <f>SUMIF('Plan 2019-2021'!$Y7:$Y90,"*E*",'Plan 2019-2021'!R7:R90)</f>
        <v>3324000</v>
      </c>
      <c r="L11" s="68">
        <f>SUMIF('Plan 2019-2021'!$Y7:$Y90,"*E*",'Plan 2019-2021'!S7:S90)</f>
        <v>665000</v>
      </c>
      <c r="M11" s="68">
        <f>SUMIF('Plan 2019-2021'!$Y7:$Y90,"*E*",'Plan 2019-2021'!T7:T90)</f>
        <v>125000</v>
      </c>
      <c r="N11" s="67">
        <f t="shared" si="3"/>
        <v>4114000</v>
      </c>
    </row>
    <row r="12" spans="2:27" s="45" customFormat="1" ht="30.6" customHeight="1" x14ac:dyDescent="0.25">
      <c r="B12" s="62" t="s">
        <v>55</v>
      </c>
      <c r="C12" s="69">
        <f>COUNTIF('Plan 2019-2021'!$Y7:$Y90,"&gt;0")</f>
        <v>27</v>
      </c>
      <c r="D12" s="66">
        <f t="shared" si="0"/>
        <v>0.33333333333333331</v>
      </c>
      <c r="E12" s="70">
        <f>SUMIF('Plan 2019-2021'!$Y7:$Y90,"&gt;0",'Plan 2019-2021'!E7:E90)</f>
        <v>2689000</v>
      </c>
      <c r="F12" s="66">
        <f t="shared" si="1"/>
        <v>0.20405685362392526</v>
      </c>
      <c r="G12" s="71">
        <f>SUMIF('Plan 2019-2021'!$Y7:$Y90,"&gt;0",'Plan 2019-2021'!F7:F90)</f>
        <v>776500</v>
      </c>
      <c r="H12" s="71">
        <f>SUMIF('Plan 2019-2021'!$Y7:$Y90,"&gt;0",'Plan 2019-2021'!G7:G90)</f>
        <v>841500</v>
      </c>
      <c r="I12" s="71">
        <f>SUMIF('Plan 2019-2021'!$Y7:$Y90,"&gt;0",'Plan 2019-2021'!H7:H90)</f>
        <v>971000</v>
      </c>
      <c r="J12" s="70">
        <f t="shared" si="2"/>
        <v>2589000</v>
      </c>
      <c r="K12" s="71">
        <f>SUMIF('Plan 2019-2021'!$Y7:$Y90,"&gt;0",'Plan 2019-2021'!R7:R90)</f>
        <v>0</v>
      </c>
      <c r="L12" s="71">
        <f>SUMIF('Plan 2019-2021'!$Y7:$Y90,"&gt;0",'Plan 2019-2021'!S7:S90)</f>
        <v>0</v>
      </c>
      <c r="M12" s="71">
        <f>SUMIF('Plan 2019-2021'!$Y7:$Y90,"&gt;0",'Plan 2019-2021'!T7:T90)</f>
        <v>100000</v>
      </c>
      <c r="N12" s="70">
        <f t="shared" si="3"/>
        <v>100000</v>
      </c>
    </row>
    <row r="13" spans="2:27" ht="49.9" customHeight="1" x14ac:dyDescent="0.2">
      <c r="B13" s="48" t="s">
        <v>15</v>
      </c>
      <c r="C13" s="72">
        <f>SUM(C7:C12)</f>
        <v>81</v>
      </c>
      <c r="D13" s="73">
        <f>SUM(D7:D12)</f>
        <v>0.99999999999999978</v>
      </c>
      <c r="E13" s="67">
        <f t="shared" ref="E13:M13" si="4">SUM(E7:E12)</f>
        <v>13177700</v>
      </c>
      <c r="F13" s="73">
        <f>SUM(F7:F12)</f>
        <v>0.99999999999999989</v>
      </c>
      <c r="G13" s="74">
        <f t="shared" si="4"/>
        <v>1491500</v>
      </c>
      <c r="H13" s="74">
        <f t="shared" si="4"/>
        <v>1703500</v>
      </c>
      <c r="I13" s="74">
        <f t="shared" si="4"/>
        <v>1856000</v>
      </c>
      <c r="J13" s="67">
        <f t="shared" si="2"/>
        <v>5051000</v>
      </c>
      <c r="K13" s="74">
        <f t="shared" si="4"/>
        <v>4699700</v>
      </c>
      <c r="L13" s="74">
        <f t="shared" si="4"/>
        <v>1884000</v>
      </c>
      <c r="M13" s="74">
        <f t="shared" si="4"/>
        <v>1543000</v>
      </c>
      <c r="N13" s="67">
        <f t="shared" si="3"/>
        <v>8126700</v>
      </c>
      <c r="P13" s="149"/>
      <c r="Q13" s="150"/>
      <c r="R13" s="150"/>
      <c r="S13" s="150"/>
      <c r="T13" s="150"/>
      <c r="U13" s="150"/>
      <c r="V13" s="150"/>
      <c r="W13" s="150"/>
      <c r="X13" s="150"/>
    </row>
    <row r="15" spans="2:27" s="9" customFormat="1" ht="13.9" customHeight="1" x14ac:dyDescent="0.2">
      <c r="B15" s="151" t="s">
        <v>63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</row>
    <row r="16" spans="2:27" x14ac:dyDescent="0.2"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</row>
    <row r="17" spans="2:14" x14ac:dyDescent="0.2"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</row>
    <row r="18" spans="2:14" x14ac:dyDescent="0.2"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</row>
    <row r="23" spans="2:14" ht="18" x14ac:dyDescent="0.25">
      <c r="E23" s="47"/>
      <c r="F23" s="47"/>
    </row>
  </sheetData>
  <sheetProtection sheet="1" objects="1" scenarios="1"/>
  <mergeCells count="22">
    <mergeCell ref="G4:J4"/>
    <mergeCell ref="K4:N4"/>
    <mergeCell ref="G5:G6"/>
    <mergeCell ref="H5:H6"/>
    <mergeCell ref="I5:I6"/>
    <mergeCell ref="J5:J6"/>
    <mergeCell ref="P9:X9"/>
    <mergeCell ref="P13:X13"/>
    <mergeCell ref="B15:N18"/>
    <mergeCell ref="E3:F4"/>
    <mergeCell ref="E5:E6"/>
    <mergeCell ref="F5:F6"/>
    <mergeCell ref="L5:L6"/>
    <mergeCell ref="M5:M6"/>
    <mergeCell ref="N5:N6"/>
    <mergeCell ref="C3:D4"/>
    <mergeCell ref="C5:C6"/>
    <mergeCell ref="D5:D6"/>
    <mergeCell ref="K5:K6"/>
    <mergeCell ref="B3:B6"/>
    <mergeCell ref="G3:J3"/>
    <mergeCell ref="K3:N3"/>
  </mergeCells>
  <printOptions horizontalCentered="1"/>
  <pageMargins left="0.2" right="0.2" top="0.22" bottom="0.49" header="0.5" footer="0.34"/>
  <pageSetup paperSize="9" scale="5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Upute</vt:lpstr>
      <vt:lpstr>Plan 2019-2021</vt:lpstr>
      <vt:lpstr>Ukupno po sektorima</vt:lpstr>
      <vt:lpstr>Ukupno po godinama</vt:lpstr>
      <vt:lpstr>Ukupno po A-E klasama</vt:lpstr>
      <vt:lpstr>'Plan 2019-2021'!Print_Area</vt:lpstr>
    </vt:vector>
  </TitlesOfParts>
  <Company>UNDP Bosnia and Herzegovina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msutonwilliams</dc:creator>
  <cp:lastModifiedBy>Almir Zulic</cp:lastModifiedBy>
  <cp:lastPrinted>2014-11-06T08:51:28Z</cp:lastPrinted>
  <dcterms:created xsi:type="dcterms:W3CDTF">2013-10-16T07:47:36Z</dcterms:created>
  <dcterms:modified xsi:type="dcterms:W3CDTF">2019-02-17T20:49:46Z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