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1.xml" ContentType="application/vnd.ms-office.chartstyle+xml"/>
  <Override PartName="/xl/charts/style2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updateLinks="never" defaultThemeVersion="124226"/>
  <bookViews>
    <workbookView xWindow="0" yWindow="0" windowWidth="19200" windowHeight="7050" tabRatio="836" activeTab="1"/>
  </bookViews>
  <sheets>
    <sheet name="Upute" sheetId="2" r:id="rId1"/>
    <sheet name="Plan 2022-2024" sheetId="1" r:id="rId2"/>
    <sheet name="Ukupno po sektorima" sheetId="8" r:id="rId3"/>
    <sheet name="Ukupno po godinama" sheetId="5" r:id="rId4"/>
    <sheet name="Ukupno po A-E klasama" sheetId="10" r:id="rId5"/>
  </sheets>
  <definedNames>
    <definedName name="_xlnm._FilterDatabase" localSheetId="1" hidden="1">'Plan 2022-2024'!$A$2:$Z$88</definedName>
    <definedName name="_xlnm.Print_Area" localSheetId="1">'Plan 2022-2024'!$A$1:$Z$90</definedName>
  </definedNames>
  <calcPr calcId="12451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9" i="1"/>
  <c r="G89"/>
  <c r="F89"/>
  <c r="R44"/>
  <c r="U44" s="1"/>
  <c r="I44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5"/>
  <c r="R76"/>
  <c r="R77"/>
  <c r="R78"/>
  <c r="R79"/>
  <c r="R80"/>
  <c r="R81"/>
  <c r="R82"/>
  <c r="R83"/>
  <c r="R84"/>
  <c r="R85"/>
  <c r="E44" l="1"/>
  <c r="O89"/>
  <c r="R8"/>
  <c r="R9"/>
  <c r="R10"/>
  <c r="R11"/>
  <c r="R12"/>
  <c r="R13"/>
  <c r="R14"/>
  <c r="R15"/>
  <c r="R16"/>
  <c r="R1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7"/>
  <c r="I88"/>
  <c r="R89" l="1"/>
  <c r="I89"/>
  <c r="U76"/>
  <c r="E76" s="1"/>
  <c r="U25"/>
  <c r="E25" l="1"/>
  <c r="M12" i="10"/>
  <c r="L12"/>
  <c r="I12"/>
  <c r="H12"/>
  <c r="G12"/>
  <c r="C12"/>
  <c r="M11"/>
  <c r="L11"/>
  <c r="I11"/>
  <c r="H11"/>
  <c r="G11"/>
  <c r="C11"/>
  <c r="M10"/>
  <c r="L10"/>
  <c r="I10"/>
  <c r="H10"/>
  <c r="G10"/>
  <c r="C10"/>
  <c r="M9"/>
  <c r="L9"/>
  <c r="I9"/>
  <c r="H9"/>
  <c r="G9"/>
  <c r="C9"/>
  <c r="M8"/>
  <c r="L8"/>
  <c r="I8"/>
  <c r="H8"/>
  <c r="G8"/>
  <c r="C8"/>
  <c r="M7"/>
  <c r="L7"/>
  <c r="I7"/>
  <c r="H7"/>
  <c r="G7"/>
  <c r="C7"/>
  <c r="U9" i="8"/>
  <c r="S9"/>
  <c r="E22" i="5" s="1"/>
  <c r="R9" i="8"/>
  <c r="E15" i="5" s="1"/>
  <c r="P9" i="8"/>
  <c r="O9"/>
  <c r="N9"/>
  <c r="M9"/>
  <c r="L9"/>
  <c r="K9"/>
  <c r="J9"/>
  <c r="I9"/>
  <c r="G9"/>
  <c r="D22" i="5" s="1"/>
  <c r="F9" i="8"/>
  <c r="D15" i="5" s="1"/>
  <c r="E9" i="8"/>
  <c r="D8" i="5" s="1"/>
  <c r="C9" i="8"/>
  <c r="U8"/>
  <c r="S8"/>
  <c r="E21" i="5" s="1"/>
  <c r="R8" i="8"/>
  <c r="E14" i="5" s="1"/>
  <c r="P8" i="8"/>
  <c r="O8"/>
  <c r="N8"/>
  <c r="M8"/>
  <c r="L8"/>
  <c r="K8"/>
  <c r="J8"/>
  <c r="I8"/>
  <c r="G8"/>
  <c r="D21" i="5" s="1"/>
  <c r="F8" i="8"/>
  <c r="D14" i="5" s="1"/>
  <c r="E8" i="8"/>
  <c r="D7" i="5" s="1"/>
  <c r="C8" i="8"/>
  <c r="U7"/>
  <c r="S7"/>
  <c r="E20" i="5" s="1"/>
  <c r="R7" i="8"/>
  <c r="E13" i="5" s="1"/>
  <c r="P7" i="8"/>
  <c r="O7"/>
  <c r="N7"/>
  <c r="M7"/>
  <c r="L7"/>
  <c r="K7"/>
  <c r="J7"/>
  <c r="I7"/>
  <c r="G7"/>
  <c r="D20" i="5" s="1"/>
  <c r="F7" i="8"/>
  <c r="D13" i="5" s="1"/>
  <c r="E7" i="8"/>
  <c r="C7"/>
  <c r="T89" i="1"/>
  <c r="S89"/>
  <c r="Q89"/>
  <c r="P89"/>
  <c r="N89"/>
  <c r="M89"/>
  <c r="L89"/>
  <c r="K89"/>
  <c r="J89"/>
  <c r="D89"/>
  <c r="U88"/>
  <c r="U87"/>
  <c r="U85"/>
  <c r="U84"/>
  <c r="U83"/>
  <c r="U82"/>
  <c r="U81"/>
  <c r="U80"/>
  <c r="E80" s="1"/>
  <c r="U79"/>
  <c r="U78"/>
  <c r="U77"/>
  <c r="E77" s="1"/>
  <c r="U75"/>
  <c r="U74"/>
  <c r="U73"/>
  <c r="U72"/>
  <c r="U71"/>
  <c r="U70"/>
  <c r="U69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3"/>
  <c r="U42"/>
  <c r="U41"/>
  <c r="U40"/>
  <c r="U38"/>
  <c r="U37"/>
  <c r="U36"/>
  <c r="U35"/>
  <c r="U34"/>
  <c r="U33"/>
  <c r="U32"/>
  <c r="U31"/>
  <c r="U30"/>
  <c r="U28"/>
  <c r="U27"/>
  <c r="U26"/>
  <c r="U24"/>
  <c r="U23"/>
  <c r="U22"/>
  <c r="U21"/>
  <c r="U19"/>
  <c r="U18"/>
  <c r="U17"/>
  <c r="U16"/>
  <c r="U15"/>
  <c r="U13"/>
  <c r="U12"/>
  <c r="U11"/>
  <c r="U10"/>
  <c r="M13" i="10" l="1"/>
  <c r="H13"/>
  <c r="C13"/>
  <c r="L13"/>
  <c r="C15" i="5"/>
  <c r="C10" i="8"/>
  <c r="I10"/>
  <c r="M10"/>
  <c r="U10"/>
  <c r="E74" i="1"/>
  <c r="E73"/>
  <c r="E72"/>
  <c r="E47"/>
  <c r="E62"/>
  <c r="E35"/>
  <c r="E43"/>
  <c r="E45"/>
  <c r="E31"/>
  <c r="E32"/>
  <c r="E42"/>
  <c r="E58"/>
  <c r="E59"/>
  <c r="E60"/>
  <c r="E64"/>
  <c r="E85"/>
  <c r="E51"/>
  <c r="E57"/>
  <c r="E65"/>
  <c r="E66"/>
  <c r="E67"/>
  <c r="E71"/>
  <c r="E81"/>
  <c r="E82"/>
  <c r="E83"/>
  <c r="Q8" i="8"/>
  <c r="E7" i="5" s="1"/>
  <c r="E34" i="1"/>
  <c r="E36"/>
  <c r="E37"/>
  <c r="E40"/>
  <c r="E41"/>
  <c r="E46"/>
  <c r="E48"/>
  <c r="E49"/>
  <c r="E52"/>
  <c r="E53"/>
  <c r="E55"/>
  <c r="E56"/>
  <c r="E61"/>
  <c r="E63"/>
  <c r="E69"/>
  <c r="E70"/>
  <c r="E75"/>
  <c r="E78"/>
  <c r="E79"/>
  <c r="E84"/>
  <c r="E12"/>
  <c r="E13"/>
  <c r="E16"/>
  <c r="E17"/>
  <c r="J7" i="10"/>
  <c r="J10"/>
  <c r="J11"/>
  <c r="L10" i="8"/>
  <c r="P10"/>
  <c r="K10"/>
  <c r="O10"/>
  <c r="S10"/>
  <c r="E10" i="1"/>
  <c r="E11"/>
  <c r="E15"/>
  <c r="E18"/>
  <c r="E19"/>
  <c r="E21"/>
  <c r="E22"/>
  <c r="E23"/>
  <c r="E24"/>
  <c r="E26"/>
  <c r="E27"/>
  <c r="E28"/>
  <c r="E30"/>
  <c r="E33"/>
  <c r="E38"/>
  <c r="E50"/>
  <c r="E88"/>
  <c r="E54"/>
  <c r="H8" i="8"/>
  <c r="H7"/>
  <c r="C14" i="5"/>
  <c r="K9" i="10"/>
  <c r="N9" s="1"/>
  <c r="K11"/>
  <c r="N11" s="1"/>
  <c r="K12"/>
  <c r="N12" s="1"/>
  <c r="K10"/>
  <c r="N10" s="1"/>
  <c r="K7"/>
  <c r="E10" i="8"/>
  <c r="Q7"/>
  <c r="C21" i="5"/>
  <c r="C22"/>
  <c r="D16"/>
  <c r="C13"/>
  <c r="U7" i="1"/>
  <c r="U8"/>
  <c r="E8" s="1"/>
  <c r="U9"/>
  <c r="E9" s="1"/>
  <c r="U14"/>
  <c r="E14" s="1"/>
  <c r="U20"/>
  <c r="E20" s="1"/>
  <c r="U29"/>
  <c r="K8" i="10"/>
  <c r="N8" s="1"/>
  <c r="U39" i="1"/>
  <c r="E39" s="1"/>
  <c r="H9" i="8"/>
  <c r="F10"/>
  <c r="J10"/>
  <c r="N10"/>
  <c r="E16" i="5"/>
  <c r="G10" i="8"/>
  <c r="D6" i="5"/>
  <c r="Q9" i="8"/>
  <c r="E8" i="5" s="1"/>
  <c r="C8" s="1"/>
  <c r="U68" i="1"/>
  <c r="E23" i="5"/>
  <c r="C7"/>
  <c r="D23"/>
  <c r="C20"/>
  <c r="D12" i="10"/>
  <c r="D11"/>
  <c r="D10"/>
  <c r="D9"/>
  <c r="D8"/>
  <c r="D7"/>
  <c r="I13"/>
  <c r="J9"/>
  <c r="J8"/>
  <c r="J12"/>
  <c r="G13"/>
  <c r="R10" i="8"/>
  <c r="J13" i="10" l="1"/>
  <c r="E12"/>
  <c r="E8"/>
  <c r="E7"/>
  <c r="D13"/>
  <c r="C16" i="5"/>
  <c r="T8" i="8"/>
  <c r="E29" i="1"/>
  <c r="D8" i="8" s="1"/>
  <c r="U89" i="1"/>
  <c r="T7" i="8"/>
  <c r="C23" i="5"/>
  <c r="E7" i="1"/>
  <c r="E6" i="5"/>
  <c r="E9" s="1"/>
  <c r="E25" s="1"/>
  <c r="Q10" i="8"/>
  <c r="N7" i="10"/>
  <c r="K13"/>
  <c r="N13" s="1"/>
  <c r="T9" i="8"/>
  <c r="E68" i="1"/>
  <c r="D9" i="8" s="1"/>
  <c r="D9" i="5"/>
  <c r="D25" s="1"/>
  <c r="H10" i="8"/>
  <c r="E89" i="1" l="1"/>
  <c r="E10" i="10"/>
  <c r="E11"/>
  <c r="C6" i="5"/>
  <c r="C9" s="1"/>
  <c r="C25" s="1"/>
  <c r="T10" i="8"/>
  <c r="E9" i="10"/>
  <c r="D7" i="8"/>
  <c r="D10" s="1"/>
  <c r="E13" i="10" l="1"/>
  <c r="F7" l="1"/>
  <c r="F8"/>
  <c r="F12"/>
  <c r="F10"/>
  <c r="F11"/>
  <c r="F9"/>
  <c r="F13" l="1"/>
</calcChain>
</file>

<file path=xl/sharedStrings.xml><?xml version="1.0" encoding="utf-8"?>
<sst xmlns="http://schemas.openxmlformats.org/spreadsheetml/2006/main" count="747" uniqueCount="319">
  <si>
    <t>Finansiranje iz ostalih izvora</t>
  </si>
  <si>
    <t>god. I</t>
  </si>
  <si>
    <t>god. II</t>
  </si>
  <si>
    <t>god. III</t>
  </si>
  <si>
    <t>ukupno (I+II+III)</t>
  </si>
  <si>
    <t>Kredit</t>
  </si>
  <si>
    <t>Ostalo</t>
  </si>
  <si>
    <t>Ukupni orijent. izdaci (do završetka projekta)</t>
  </si>
  <si>
    <t>Ukupni predviđeni izdaci  (za III godine)</t>
  </si>
  <si>
    <t>Nosioci implementacije</t>
  </si>
  <si>
    <t>Oznaka sektora</t>
  </si>
  <si>
    <t>ES</t>
  </si>
  <si>
    <t xml:space="preserve">Sektor </t>
  </si>
  <si>
    <t>Ekonomski sektor</t>
  </si>
  <si>
    <t>Društveni sektor</t>
  </si>
  <si>
    <t>U K U P N O</t>
  </si>
  <si>
    <t>Napomena: Podaci u tabeli "Rekapitulacija" računaju se ispravno ukoliko su u pomoćnu kolonu "Plana Implementacije" pravilno unešene oznake sektora (na sljedeći način: ES, DS, SO).</t>
  </si>
  <si>
    <t>U K U P N O:</t>
  </si>
  <si>
    <t>Pregled po godinama</t>
  </si>
  <si>
    <t>Ukupno</t>
  </si>
  <si>
    <t>Ukupno I god.</t>
  </si>
  <si>
    <t>Ukupno II god.</t>
  </si>
  <si>
    <t>Ukupno III god.</t>
  </si>
  <si>
    <t>Entitet Kanton</t>
  </si>
  <si>
    <t>Država</t>
  </si>
  <si>
    <t>Javna poduzeca</t>
  </si>
  <si>
    <t>Privatni izvori</t>
  </si>
  <si>
    <t>IPA</t>
  </si>
  <si>
    <t>Donatori</t>
  </si>
  <si>
    <t>Pregled ostalih izvora po godinama</t>
  </si>
  <si>
    <t>5=9+21</t>
  </si>
  <si>
    <t>9=6+7+8</t>
  </si>
  <si>
    <t>21=18+19+20</t>
  </si>
  <si>
    <t>REKAPITULACIJA  PO SEKTORIMA (Plan Implementacije I + II + III god.)</t>
  </si>
  <si>
    <t>Rekapitulacija po godinama (Plan Implementacije I + II + III god.)</t>
  </si>
  <si>
    <t>Finansiranje iz budžeta JLS</t>
  </si>
  <si>
    <t>Sektor okoliša / zaštite životne sredine</t>
  </si>
  <si>
    <t>U K U P N O  (I + II + III)</t>
  </si>
  <si>
    <t>FORMULE NE TREBA BRISATI ILI PODATKE RUČNO UNOSITI U POLJA PREDVIĐENA ZA FORMULE !</t>
  </si>
  <si>
    <t>VAŽNE NAPOMENE !</t>
  </si>
  <si>
    <r>
      <t>Tabela "Plan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 xml:space="preserve"> - 20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":</t>
    </r>
  </si>
  <si>
    <r>
      <t>Nakon što se u tabelu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unesu novi redovi potrebno je u kolone 5, 9, 19, 21 (označene plavom bojom) kopirati relevantne formule za računanje zbira (</t>
    </r>
    <r>
      <rPr>
        <i/>
        <sz val="12"/>
        <rFont val="Calibri"/>
        <family val="2"/>
        <scheme val="minor"/>
      </rPr>
      <t>pozicioniranjem mišem na polje koje sadrži formulu koja se želi kopirati + Ctrl C te kopiranje u željeno polje + Ctrl V</t>
    </r>
    <r>
      <rPr>
        <sz val="12"/>
        <rFont val="Calibri"/>
        <family val="2"/>
        <scheme val="minor"/>
      </rPr>
      <t>).</t>
    </r>
  </si>
  <si>
    <t>18=Zbir 10-17</t>
  </si>
  <si>
    <t>Struktura ostalih izvora za I.god.</t>
  </si>
  <si>
    <t>Projekat / mjera (vrijeme trajanja)</t>
  </si>
  <si>
    <t>Ukupni ishodi</t>
  </si>
  <si>
    <t>Veza sa strateškim i sektorskim ciljem/ ciljevima</t>
  </si>
  <si>
    <t>Godina početka impl. i A-E klasifikacija</t>
  </si>
  <si>
    <t>Broj projekata</t>
  </si>
  <si>
    <t>Vrsta</t>
  </si>
  <si>
    <t>Projekti</t>
  </si>
  <si>
    <t>% od  svih</t>
  </si>
  <si>
    <t>Vrijednost</t>
  </si>
  <si>
    <t>% od  ukupno</t>
  </si>
  <si>
    <r>
      <t xml:space="preserve">REKAPITULACIJA PO </t>
    </r>
    <r>
      <rPr>
        <b/>
        <sz val="11"/>
        <color rgb="FFFF0000"/>
        <rFont val="Arial"/>
        <family val="2"/>
      </rPr>
      <t xml:space="preserve">IZVORIMA FINANSIRANJA </t>
    </r>
    <r>
      <rPr>
        <b/>
        <sz val="11"/>
        <rFont val="Arial"/>
        <family val="2"/>
      </rPr>
      <t xml:space="preserve"> (Plan Implementacije I + II + III god.)</t>
    </r>
  </si>
  <si>
    <t>Projekti koji se u potpunosti finansiraju iz budzeta JLS.</t>
  </si>
  <si>
    <r>
      <t>Da bi se kumulativni podaci u pomoćnim tabelama "Ukupno po sektorima", "Ukupno po godinama" i "Ukupno po A-E klasifikaciji " ispravno prikazali (ili izračunali) potrebno je da se u tabelu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unesu odgovarajuće oznake sektora (</t>
    </r>
    <r>
      <rPr>
        <i/>
        <sz val="12"/>
        <rFont val="Calibri"/>
        <family val="2"/>
        <scheme val="minor"/>
      </rPr>
      <t>na sljedeći način: ES, DS, SO</t>
    </r>
    <r>
      <rPr>
        <sz val="12"/>
        <rFont val="Calibri"/>
        <family val="2"/>
        <scheme val="minor"/>
      </rPr>
      <t>), oznake godina i oznake A-E klasifikacije.</t>
    </r>
  </si>
  <si>
    <r>
      <t>Kako bi se osiguralo da se formule u pomoćnim tabelama ne poremete ili slučajno obrišu ove tabele su zaštičene ("</t>
    </r>
    <r>
      <rPr>
        <i/>
        <sz val="12"/>
        <rFont val="Calibri"/>
        <family val="2"/>
        <scheme val="minor"/>
      </rPr>
      <t>zaključane"</t>
    </r>
    <r>
      <rPr>
        <sz val="12"/>
        <rFont val="Calibri"/>
        <family val="2"/>
        <scheme val="minor"/>
      </rPr>
      <t>). U slučaju potrebe za izmjenama možete kontaktirati terensku kancelariju ILDP projekta.</t>
    </r>
  </si>
  <si>
    <r>
      <rPr>
        <sz val="9"/>
        <color rgb="FFFF0000"/>
        <rFont val="Calibri"/>
        <family val="2"/>
        <scheme val="minor"/>
      </rPr>
      <t>A</t>
    </r>
    <r>
      <rPr>
        <sz val="9"/>
        <color theme="1"/>
        <rFont val="Calibri"/>
        <family val="2"/>
        <charset val="238"/>
        <scheme val="minor"/>
      </rPr>
      <t>-projekti za koje nema ideje od kuda bi se mogli finansirati;</t>
    </r>
  </si>
  <si>
    <r>
      <rPr>
        <sz val="9"/>
        <color rgb="FFFF0000"/>
        <rFont val="Calibri"/>
        <family val="2"/>
        <scheme val="minor"/>
      </rPr>
      <t>B-</t>
    </r>
    <r>
      <rPr>
        <sz val="9"/>
        <color theme="1"/>
        <rFont val="Calibri"/>
        <family val="2"/>
        <charset val="238"/>
        <scheme val="minor"/>
      </rPr>
      <t>projekti za koje ima ideje ko bi mogao biti donator ali nije napravljen projektni prijedlog i nije aplicirano;</t>
    </r>
  </si>
  <si>
    <r>
      <rPr>
        <sz val="9"/>
        <color rgb="FFFF0000"/>
        <rFont val="Calibri"/>
        <family val="2"/>
        <scheme val="minor"/>
      </rPr>
      <t>C</t>
    </r>
    <r>
      <rPr>
        <sz val="9"/>
        <color theme="1"/>
        <rFont val="Calibri"/>
        <family val="2"/>
        <charset val="238"/>
        <scheme val="minor"/>
      </rPr>
      <t>-projekti za koje ima ideja ko bi mogao biti donator, za koje je napravljen projektni prijedlog  i aplicirano je ali nema povratne informacije;</t>
    </r>
  </si>
  <si>
    <r>
      <rPr>
        <sz val="9"/>
        <color rgb="FFFF0000"/>
        <rFont val="Calibri"/>
        <family val="2"/>
        <scheme val="minor"/>
      </rPr>
      <t>D</t>
    </r>
    <r>
      <rPr>
        <sz val="9"/>
        <color theme="1"/>
        <rFont val="Calibri"/>
        <family val="2"/>
        <charset val="238"/>
        <scheme val="minor"/>
      </rPr>
      <t>-projekti za koje ima ideja ko bi mogao biti donator, za koje je napravljen projektni prijedlog i aplicirano je te je dobivena povratna informacija o finansiranju;</t>
    </r>
  </si>
  <si>
    <r>
      <rPr>
        <sz val="9"/>
        <color rgb="FFFF0000"/>
        <rFont val="Calibri"/>
        <family val="2"/>
        <scheme val="minor"/>
      </rPr>
      <t>E</t>
    </r>
    <r>
      <rPr>
        <sz val="9"/>
        <color theme="1"/>
        <rFont val="Calibri"/>
        <family val="2"/>
        <charset val="238"/>
        <scheme val="minor"/>
      </rPr>
      <t>-projekti za koje je u pisanoj formi potvrđeno finansiranje i osigurana sredstva.</t>
    </r>
  </si>
  <si>
    <t>Napomena: Podaci u tabeli "Rekapitulacija" računaju se ispravno ukoliko su u pomoćnu kolonu "Plana Implementacije" pravilno unešene godine te oznake "A-E" klasifikacije, npr. "2015 (D)". Za projekte koji se u cijelosti finsiraju iz budzeta unosi se samo godina početka projekta a ne unosi se oznaka "A-E" klasifikacije.</t>
  </si>
  <si>
    <t>Sektor okoliša /zaštite životne sredine</t>
  </si>
  <si>
    <t>Svi grafikoni iz pomoćnih tabela mogu se kopirati (copy/paste metodom) u ostale dokumente pripremljene u MS Word-u, Power point-u ili Excelu.</t>
  </si>
  <si>
    <t>Kopiranje grafikona iz pomoćnih tabela u ostale dokumente</t>
  </si>
  <si>
    <t>Pomoćne tabele</t>
  </si>
  <si>
    <r>
      <rPr>
        <b/>
        <sz val="10.5"/>
        <rFont val="Calibri"/>
        <family val="2"/>
        <scheme val="minor"/>
      </rPr>
      <t>A-</t>
    </r>
    <r>
      <rPr>
        <sz val="10.5"/>
        <rFont val="Calibri"/>
        <family val="2"/>
        <scheme val="minor"/>
      </rPr>
      <t xml:space="preserve"> projekti za koje nema ideje od kuda bi se mogli finansirati;</t>
    </r>
  </si>
  <si>
    <r>
      <rPr>
        <b/>
        <sz val="10.5"/>
        <rFont val="Calibri"/>
        <family val="2"/>
        <scheme val="minor"/>
      </rPr>
      <t>B</t>
    </r>
    <r>
      <rPr>
        <sz val="10.5"/>
        <rFont val="Calibri"/>
        <family val="2"/>
        <scheme val="minor"/>
      </rPr>
      <t>- projekti za koje ima ideje ko bi mogao biti donator ali nije napravljen projektni prijedlog i nije aplicirano;</t>
    </r>
  </si>
  <si>
    <r>
      <rPr>
        <b/>
        <sz val="10.5"/>
        <rFont val="Calibri"/>
        <family val="2"/>
        <scheme val="minor"/>
      </rPr>
      <t>C</t>
    </r>
    <r>
      <rPr>
        <sz val="10.5"/>
        <rFont val="Calibri"/>
        <family val="2"/>
        <scheme val="minor"/>
      </rPr>
      <t>-projekti za koje ima ideja ko bi mogao biti donator i za koje je napravljen projektni prijedlog i aplicirano je ali nema nikakve povratne informacije;</t>
    </r>
  </si>
  <si>
    <r>
      <rPr>
        <b/>
        <sz val="10.5"/>
        <rFont val="Calibri"/>
        <family val="2"/>
        <scheme val="minor"/>
      </rPr>
      <t>D</t>
    </r>
    <r>
      <rPr>
        <sz val="10.5"/>
        <rFont val="Calibri"/>
        <family val="2"/>
        <scheme val="minor"/>
      </rPr>
      <t>- projekti za koje ima ideja ko bi mogao biti donator i za koje je napravljen projektni prijedlog i aplicirano je te je dobijena potvrdna povratna informacija o finansiranju;</t>
    </r>
  </si>
  <si>
    <r>
      <rPr>
        <b/>
        <sz val="10.5"/>
        <rFont val="Calibri"/>
        <family val="2"/>
        <scheme val="minor"/>
      </rPr>
      <t>E</t>
    </r>
    <r>
      <rPr>
        <sz val="10.5"/>
        <rFont val="Calibri"/>
        <family val="2"/>
        <scheme val="minor"/>
      </rPr>
      <t xml:space="preserve"> - projekti za koje je u pisanoj formi potvrđeno finansiranje i osigurana sredstva;</t>
    </r>
  </si>
  <si>
    <t xml:space="preserve">KLASIFIKACIJA PROJEKATA </t>
  </si>
  <si>
    <t>(koji su predviđeni za finansiranje dijelom ili u potpunosti iz eksternih izvora)</t>
  </si>
  <si>
    <t>DS</t>
  </si>
  <si>
    <r>
      <t>Ukoliko je broj redova (za projekte i mjere) nedovoljan u tabeli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", željeni broj novih redova se unosi (</t>
    </r>
    <r>
      <rPr>
        <i/>
        <sz val="12"/>
        <rFont val="Calibri"/>
        <family val="2"/>
        <scheme val="minor"/>
      </rPr>
      <t>"Insert"</t>
    </r>
    <r>
      <rPr>
        <sz val="12"/>
        <rFont val="Calibri"/>
        <family val="2"/>
        <scheme val="minor"/>
      </rPr>
      <t>) tako što se pozicionira na pretposljednji red u tabeli (označen sivom bojom) te se unesu novi redovi  (</t>
    </r>
    <r>
      <rPr>
        <i/>
        <sz val="12"/>
        <rFont val="Calibri"/>
        <family val="2"/>
        <scheme val="minor"/>
      </rPr>
      <t>desni klik mišem + insert</t>
    </r>
    <r>
      <rPr>
        <sz val="12"/>
        <rFont val="Calibri"/>
        <family val="2"/>
        <scheme val="minor"/>
      </rPr>
      <t>). Unošenjem novih redova na ovaj način se osigurava "veza" tabele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i pomoćnih tabela "Ukupno po sektorima" i "Ukupno po godinama" te omogućava ispravan pregled kumulativnih podataka u pomoćnim tabelama.</t>
    </r>
  </si>
  <si>
    <t>Veza sa budžetom i/ili oznaka eksternog izvora finansiranja</t>
  </si>
  <si>
    <t>Opštinsko odjeljenje/služba odgovorno za praćenje</t>
  </si>
  <si>
    <t>SC1/SEC1.1</t>
  </si>
  <si>
    <t>SC1/SEC1.2</t>
  </si>
  <si>
    <t>SC2/SEC2.1</t>
  </si>
  <si>
    <t>SC2/SEC2.2</t>
  </si>
  <si>
    <t>SC2/SEC2.3</t>
  </si>
  <si>
    <t>SC3/SEC3.1</t>
  </si>
  <si>
    <t>SC3/SEC3.2</t>
  </si>
  <si>
    <t>SC2/SEC2.4</t>
  </si>
  <si>
    <t>SC3/SEC3.3</t>
  </si>
  <si>
    <t>2020 (C)</t>
  </si>
  <si>
    <t>2019 (C)</t>
  </si>
  <si>
    <t>SO</t>
  </si>
  <si>
    <r>
      <t>Općina :</t>
    </r>
    <r>
      <rPr>
        <b/>
        <sz val="18"/>
        <color rgb="FFFF0000"/>
        <rFont val="Calibri"/>
        <family val="2"/>
        <scheme val="minor"/>
      </rPr>
      <t xml:space="preserve"> Jablanica</t>
    </r>
  </si>
  <si>
    <t>Do 2023.g. obuku uspješno završilo najmanje 200 učenika</t>
  </si>
  <si>
    <t>Entitet/Kanton</t>
  </si>
  <si>
    <t>Do 2023.g. najmanje 50% educiranih polaznika pokrenulo vlastiti biznis ili su proširili postojeće kapacitete biznisa.</t>
  </si>
  <si>
    <t>1.1.1.2. Projekat: Jačanje kapaciteta poslovnog inkubatora i klastera kamena (2019-2023)</t>
  </si>
  <si>
    <t>Udruženje poduzetnika Jablanica</t>
  </si>
  <si>
    <t>Služba za lokalni ekonomski razvoj i investicije, finansije i trezor</t>
  </si>
  <si>
    <t>Do 2023.g. najmanje 30 osoba sa područja općine Jablanica (20 -40 godina) usvojilo znanja i vještine za obavljanje  odabranih strukovnih zanimanja u građevinskoj industriji.</t>
  </si>
  <si>
    <t>Omladinski kulturni centar „UrbanArt“ Jablanica</t>
  </si>
  <si>
    <t>Služba za upravu za geodetske, imovinsko- pravne poslove i katastar nekretnina</t>
  </si>
  <si>
    <t>1.2.2.4. Mjera: Poticaji za MSP-a općine Jablanica (2019-2023)</t>
  </si>
  <si>
    <t>Do 2023.g. broj MSP i obrta povećan za 10%  u odnosu na  2017. g</t>
  </si>
  <si>
    <t>SC1/SEC1.3</t>
  </si>
  <si>
    <t>1.3.1.1. Projekat: Ulaganje u turističke kapacitete koji se nalaze na Bijeloj stazi VIA DINARICA (2019-2023)</t>
  </si>
  <si>
    <t xml:space="preserve">Do 2023. godine najmanje 10.000 turista godišnje posjeti bijele i zelene staze Via Dinnarice. </t>
  </si>
  <si>
    <t>1.3.1.2. Projekat: Obnova porušenog istorijskog mosta preko rijeke Neretve (2019-2023)</t>
  </si>
  <si>
    <t xml:space="preserve">Do 2023.g. broj posjetilaca kompleksu bitka na Neretvi iznosi najmanje 60.000 na godišnjem nivou. </t>
  </si>
  <si>
    <t>1.3.1.3. Projekat: Revitalizacija zgrade i platoa Muzeja “Bitka za ranjenike na Neretvi” (2019-2023)</t>
  </si>
  <si>
    <t>JU Muzej Bitka za ranjenike na Neretvi</t>
  </si>
  <si>
    <t>Služba za opću upravu, društvene djelatnosti, boračko-invalidsku zaštitu, socijalna pitanja i zajedničke poslove</t>
  </si>
  <si>
    <t>Do 2023.g. biciklističku stazu posjeti najmanje 1.000 korisnika na godišnjem nivou</t>
  </si>
  <si>
    <t>1.3.1.5. Projekat: Jačanje kapaciteta turističke zajednice i turističkih agencija (2019-2023)</t>
  </si>
  <si>
    <t>Do 2023.g. certificirano najmanje 10 turističkih vodiča sa područja općine.</t>
  </si>
  <si>
    <t xml:space="preserve">1.3.1.6. Projekat: Uređenje kulturno-historijskog lokaliteta Lokve. (2019-2023) </t>
  </si>
  <si>
    <t>Do 2023.g. turističku destinaciju Lokve posjeti najmanje 1500 turista na godišnjem nivou.</t>
  </si>
  <si>
    <t>2019 (E)</t>
  </si>
  <si>
    <t>1.3.2.1. Mjera: Program razvoja agroturizma (2019-2023)</t>
  </si>
  <si>
    <t>2019 (A)</t>
  </si>
  <si>
    <t>1.3.2.4. Mjera: Manifestacija „Okusi Jablanice„ (2019-2023)</t>
  </si>
  <si>
    <t>2019 (D)</t>
  </si>
  <si>
    <t>Do 2022 studija izvodljivosti prihvaćena od strane općinskog vijeća</t>
  </si>
  <si>
    <t>1.3.2.5. Projekat: Izrada studije izvodljivosti za izgradnju centra za otkup, skladištenje i preradu poljoprivrednih proizvoda (2020)</t>
  </si>
  <si>
    <t xml:space="preserve"> Do 2023. količina otkupljenog jagodičastog i bobičastog voća iznosi najmanje 100 tona godišnje.</t>
  </si>
  <si>
    <t>2.1.1.2 Rekonstrukcija kino dvorane u                                      Jablanici - I faza (2019-2023)</t>
  </si>
  <si>
    <t>2.1.1.3. Projekat: Promocija aktivnosti jablaničkog ljeta (2019-2023)</t>
  </si>
  <si>
    <t>2.1.1.5 Mjera: RockMaraton DemoFest (2019-2023)</t>
  </si>
  <si>
    <t>JU RTV Jablanica</t>
  </si>
  <si>
    <t>2.1.1.6. Mjera: Izrada i provedba Godišnjeg kalendara pozorišnih predstava (2019-2023)</t>
  </si>
  <si>
    <t>2.1.1.7. Mjera:  Obilježavanje historijskih datuma  (2019-2023)</t>
  </si>
  <si>
    <t>2.1.2.1. Projekat: Rekonstrukcija stadiona Zlatan Alikadić Tazlo (2019-2023)</t>
  </si>
  <si>
    <t>2.1.2.2. Projekat: Izgradnja pomoćnog stadiona za fudbal (2019-2023)</t>
  </si>
  <si>
    <t>Služba za civilnu i protivpožarnu zaštitu</t>
  </si>
  <si>
    <t>2.2.1.3. Projekat: Obuka uposlenika javnih ustanova na temu protivpožarne zaštite (2019-2020)</t>
  </si>
  <si>
    <t>Do 2023. godine svi učenici osnovnih i srednjih škola završili edukaciju na temu smanjenja rizika od katastrofa</t>
  </si>
  <si>
    <t>Do 2023.g vježbe postupanja u slučaju katastrofa provode se najmanje jednom godišnje.</t>
  </si>
  <si>
    <t>Do 2023.g. nisu zabilježene obustave saobraćaja na lokalitetu MZ  Doljani</t>
  </si>
  <si>
    <t xml:space="preserve">2.2.3.2. Projekat: Zaštita od uticaja klizišta lokalnog puta Orlovac Milaševac u MZ Doljani (2019-2023) </t>
  </si>
  <si>
    <t xml:space="preserve">2.2.3.3. Projekat:  Zaštita stambenih objekata od kamenih gromada u naselju Zlate (2019-2023) </t>
  </si>
  <si>
    <t>Do 2023.g. nisu zabilježene štete na stambenim objektima u naselju Zlate</t>
  </si>
  <si>
    <t xml:space="preserve">2.2.3.4. Projekat: Sanacija klizišta u naselju Donje Paprasko (2019-2023) </t>
  </si>
  <si>
    <t>Do 2023.g. nisu zabilježene štete na stambenim objektima u naselju Donje Paprasko.</t>
  </si>
  <si>
    <t>Do 2023.g. nisu zabilježene obustave saobraćaja na lokalitetu Baćina</t>
  </si>
  <si>
    <t>Do 2023.g. nisu zabilježene obustave saobraćaja na lokalitetu Podstijenje.</t>
  </si>
  <si>
    <t xml:space="preserve">2.2.3.6. Projekat: Sanacija klizišta i mjesta odrona na lokalitetu Podstijenje (2019-2023) </t>
  </si>
  <si>
    <t>2.2.3.5. Projekat: Zaštita škarpe lokalne saobraćajnice u naselju Baćina (Neviđeno) (2019-2023)</t>
  </si>
  <si>
    <t>2.2.3.7. Projekat: Poboljšanje sigurnosnih uslova na lokalnom putu Žarnik - Dragan selo u MZ Glogošnica (2019-2023)</t>
  </si>
  <si>
    <t>2.3.1.1. Projekat: Savjetovalište i pomoć za djecu sa poteškoćama u razvoju, mlade i odrasle osobe izložene problemima nasilja, toksikomanije i delikvencije (2019-2020)</t>
  </si>
  <si>
    <t>JU Centar za socijalni rad</t>
  </si>
  <si>
    <t xml:space="preserve">2.3.1.2. Projekat: Uspostava dnevnog centra za djecu (2019-2023) </t>
  </si>
  <si>
    <t>JU Dom za stara i iznemogla lica</t>
  </si>
  <si>
    <t>Do 2023.g. kapaciteti zgrade socijalnog stanovanja su u potpunosti popunjeni.</t>
  </si>
  <si>
    <t>2.3.1.3. Projekat: Povećanje smještajnih kapaciteta u JU Dom za stara i iznemogla lica (2019-2023)</t>
  </si>
  <si>
    <t>2.3.2.1. Projekat: Izgradja vanjske učionice - eko učionica (2019-2023)</t>
  </si>
  <si>
    <t>Do 2023.g. eko učionicu posjeti najmanje 50 učenika na dnevnoj osnovi.</t>
  </si>
  <si>
    <t>JU OŠ Suljo Čilić Jablanica</t>
  </si>
  <si>
    <t>2.3.2.2. Projekat: Nabavka nastavnih učila i opremanje učionica u skladu sa Standardima. (2019-2023)</t>
  </si>
  <si>
    <t xml:space="preserve">Do 2023.g.  djeca sa teškoćama u razvoju imaju pristup svim školskim  sadržajima u OŠ Suljo Čilić Jablanica i područnim školama Slatina i Glogošnica. </t>
  </si>
  <si>
    <t>2.3.2.4. Projekat: Izgradnja vanjskog sportskog terena (2019-2023)</t>
  </si>
  <si>
    <t>2.3.3.1. Mjera: Podrška porodicama za novorođenčad (2019-2023)</t>
  </si>
  <si>
    <t>2.3.3.2. Mjera: Stambeno zbrinjavanje mladih (2019-2023)</t>
  </si>
  <si>
    <t>Do  2023.g. stanbeno zbrinuto najmanje 25 mladih porodica.</t>
  </si>
  <si>
    <t>2.4.1.1. Projekat: Razvijene MZ (2019-2023)</t>
  </si>
  <si>
    <t>Do 2020 godine urbanistički plan Ostrožac usvojen od strane općinskog vijeća</t>
  </si>
  <si>
    <t>U periodu 2019-2023.g. Najmanje 20 prijedloga projekata OCD-a upućeno donatorima na odobrenje.</t>
  </si>
  <si>
    <t>3.1.1.3. Projekat: Razdvajanje fekalne i oborinske kanalizacije na području gdje su izgrađeni prečistači (2019-2023)</t>
  </si>
  <si>
    <t>3.1.1.4. Projekat: Završetak izgradnje kanalizacione mreže Baćina-Mirke-Čehari-Bukov Pod (2019-2023)</t>
  </si>
  <si>
    <t>2.4.2.2. Projekat: Jačanje kapaciteta žena u liderstvu (2019-2023)</t>
  </si>
  <si>
    <t>3.1.1.6. Projekat:  Izgradnja kanalizacionog sistema na Zlatama (2019-2023)</t>
  </si>
  <si>
    <t>3.1.1.7. Projekat:  Završetak izgradnje kanalizacije Slatina (2019-2023)</t>
  </si>
  <si>
    <t>Do 2021.g. kruti otpad se ne odlaže na lokalnoj gradskoj deponiji</t>
  </si>
  <si>
    <t>Do 2023.g. najmanje 300 korisnika priključeno na kanalizacionu mrežu</t>
  </si>
  <si>
    <t>3.2.1.2. Projekat: Nastavak zamjene rasvjetnih tijela u MZ Jablanica I (2019-2023)</t>
  </si>
  <si>
    <t>3.2.1.3. Projekat: Zamjena rasvjetnih tijela u MZ Jablanica II (2019-2023)</t>
  </si>
  <si>
    <t>3.3.1.2. Uređenje Trga oslobođenja (2019-2023)</t>
  </si>
  <si>
    <t>3.3.1.3. Projekat: Uređenje trotoara, parking  prostora  i dvorišta (2019-2023)</t>
  </si>
  <si>
    <t>3.3.1.4. Proejakt:  Uređenje Trga Alije Izetbegovića  (2019-2023)</t>
  </si>
  <si>
    <t>3.3.1.6. Projekat: „Rekonstrukcija“ postojećih i uspostava novih drvoreda (2019-2023)</t>
  </si>
  <si>
    <t>1.2.2.1. Projekat: Izrada i donošenje regulacionih planova poslovnih zona (2019-2021)</t>
  </si>
  <si>
    <t>Do 2023.g. svi poslovni subjekti poslovne zone donja Jablanica prikljuceni na vodovodnu mrežu industrijske vode.</t>
  </si>
  <si>
    <t xml:space="preserve">Do 2023.g. popunjeno najmanje 90% kapaciteta poslovne zona na lokalitetu UNIS-a.  </t>
  </si>
  <si>
    <t>1.1.1.1. Projekat: Uspostavnjanje centra za obrazovanje stručnih kadrova (2020-2023)</t>
  </si>
  <si>
    <t>Služba za opću upravu, društvene djelatnosti, boračko-invalidsku zaštitu, socijalna pitanja i zajedničke poslove (više službi)</t>
  </si>
  <si>
    <t>Elektroprivreda</t>
  </si>
  <si>
    <t>Turistička agencija Vizit Jablanica</t>
  </si>
  <si>
    <t>Udruženje žena Most</t>
  </si>
  <si>
    <t>2.1.1.1. Projekat: Nabavka adekvatne vanjske scenske pozornice (2020)</t>
  </si>
  <si>
    <t>OKPIS</t>
  </si>
  <si>
    <t>SABNOR i JOB</t>
  </si>
  <si>
    <t>2.2.1.1.  Izgradnja vatrogasnog doma - I faza izgradnje (2019-2021)</t>
  </si>
  <si>
    <t>2.2.1.2. Projekat: Uspostava vatrogasnog servisa (2020-2021)</t>
  </si>
  <si>
    <t>Dobrovoljno vatrogasno društvo</t>
  </si>
  <si>
    <t>JUOŠ</t>
  </si>
  <si>
    <t>JUOŠ, MSŠC</t>
  </si>
  <si>
    <t>Služba za prostorno uređenje</t>
  </si>
  <si>
    <t>Do 2023. godine broj ukupno zbrinutih starih osoba u Domu iznosi najmanje 50  godišnje.</t>
  </si>
  <si>
    <t>2.3.1.4. Projekat: Izgradnja asfaltnog pristupa zgradi socijalnog stanovanja - put do harema Jasen (2019-2020)</t>
  </si>
  <si>
    <t>U periodu 2019-2023 godina najmanje 100 porodica je imalo koristi od podrške novorođenčadima.</t>
  </si>
  <si>
    <t>2.4.1.3. Projekat: Informatizacija rada Općinskog vijeća Jablanica (2021-2022)</t>
  </si>
  <si>
    <t xml:space="preserve">2.4.1.5. Projekat: Usaglašavanje prostorno planske dokumentacije (2020-2023)    </t>
  </si>
  <si>
    <t>2.4.2.1. Projekat: Edukacija mladih i organizacija OCD-a za pisanje prijedloga projekta (2019-2023)</t>
  </si>
  <si>
    <t>3.3.1.5. Projekat:  Uređenje gradskog parka (2019-2021)</t>
  </si>
  <si>
    <t>3.3.1.7. Projekat:  Izgradnja mrtvačnice (2019-2021)</t>
  </si>
  <si>
    <t>2.1.1.4. Modernizacija audio-video opreme u RTV Jablanica (2020-2023)</t>
  </si>
  <si>
    <t>3.1.1.1. Projekat:  Završetak postojećih  „prečistača“ i kanalizacione mreže u užem urbanom području (2020-2023)</t>
  </si>
  <si>
    <t>3.1.1.5. Projekat:  Završetak i puštanje u pogon uređaja za prečišćavanje otpadnih voda u prigradskim naseljima (Donje Paprasko i Ostrožac) (2020-2023)</t>
  </si>
  <si>
    <t xml:space="preserve">Do 2023.g. Prosječno vrijeme dolaska vatrogasne jedinice na mjesto događaja smanjeno za najmanje 30%. </t>
  </si>
  <si>
    <t>Do 2020g. svi dokumenti na općinskom vijeću se razmatraju u elektronskoj formi.</t>
  </si>
  <si>
    <t>Do 2023.g. svi predstavnici  MZ koriste Internet za izvještavanje o aktivnostima sa terena.</t>
  </si>
  <si>
    <t>Do 2023.g. najmanje 20 privrednih subjekata i 100 domaćinstava priključeno na kanalizacionu mrežu</t>
  </si>
  <si>
    <t xml:space="preserve">Do 2023.g. razdvajanje fekalne i oborinske kanalizacije se vrši na lokaciji najmanje 3 izgrađena prečistača. </t>
  </si>
  <si>
    <t>Do 2023.g. najmanje 350 korisnika priključeno na kanalizacionu mrežu</t>
  </si>
  <si>
    <t>Do 2023.g. najmanje 250 korisnika priključeno na kanalizacionu mrežu</t>
  </si>
  <si>
    <t>3.1.2.2. Projekat: Zatvaranje gradske deponije (2019-2021)</t>
  </si>
  <si>
    <t>Do 2023.g. smanjena potrošnja energije za najmanje 10% po jednom rasvjetnom tijelu u odnosu na 2017.g.</t>
  </si>
  <si>
    <t>3.3.1.1. Projekat: Izrada projekata i studije opravdanosti izgradnje podzemne garaže Rasadnik (2019 - 2020)</t>
  </si>
  <si>
    <t>Do 2020.g. projekat i studija opravdanosti izgradnje podzemne garaže Rasadnik odobren od strane Općinskog vijeća.</t>
  </si>
  <si>
    <t>Do 2023.g. park posjeti najmanje 30000 posjetilaca na godišnjem nivou.</t>
  </si>
  <si>
    <t>Do 2023.g. sve zelene površine predviđene regulacionim planovima gradskog područja su stavljene u funkciju.</t>
  </si>
  <si>
    <t>Do 2023.g. najmanje  50% svih ukopa na području općine Jablanica vrši se putem pogrebnog preduzeća koje upravlja mrtvačnicom.</t>
  </si>
  <si>
    <t>Tekući transferi 614000</t>
  </si>
  <si>
    <t>Kapitalni transferi 615000</t>
  </si>
  <si>
    <t>Služba za upravu za prostorno uređenje, građenje, zaštitu okoline, stambeno-komunalne poslove</t>
  </si>
  <si>
    <t>1.3.1.4. Projekat: Putevima bosanskih bogumila (2019-2023)</t>
  </si>
  <si>
    <t>Služba za prostorno uređenje, građenje, zaštitu okoline, stambeno-komunalne poslove</t>
  </si>
  <si>
    <t xml:space="preserve">Služba za upravu za prostorno uređenje, građenje, zaštitu okoline, stambeno-komunalne poslove </t>
  </si>
  <si>
    <t>2020 (A)</t>
  </si>
  <si>
    <t>2.2.2.2. Projekat:  Izrada planova i obuka uposlenika iz zaštite od požara u  obrazovnim ustanovama (2020-2023)</t>
  </si>
  <si>
    <t>2.2.2.3. Projekat: Opremanje obrazovnih ustanova protivpožarnom opremom (2019-2023)</t>
  </si>
  <si>
    <t>Tekući transferi 614000 / Ministarstvo razvoja, poduzetništva i obrta, ILO, UNDP</t>
  </si>
  <si>
    <t xml:space="preserve">Tekući transferi 614000 / Ministarstvo razvoja, poduzetništva i obrta </t>
  </si>
  <si>
    <t>Kapitalni transferi 820000 / Kredit</t>
  </si>
  <si>
    <t>Kapitalni transferi 615000 / JP EP BiH</t>
  </si>
  <si>
    <t>Kapitalni transferi 615000 / Federalno ministarstvo kulture i sporta</t>
  </si>
  <si>
    <t>Tekući transferi 614000 / Ministarstvo trgovine, turizma i zaštite okoliša HNK</t>
  </si>
  <si>
    <t>Kapitalni transferi 615000 / Ministarstvo trgovine, turizma i zaštite okoliša HNK</t>
  </si>
  <si>
    <t>Kapitalni transferi 615000 / Ministarstvo poljoprivrede, šumarstva i vodoprivrede HNK</t>
  </si>
  <si>
    <t>Kapitalni transferi 615000 / Vlada HNK</t>
  </si>
  <si>
    <t>Tekući transferi 614000 / OKPIS</t>
  </si>
  <si>
    <t>Kapitalni transferi 820000 / Uprava za civilnu zaštitu i vatrogastvo HNK</t>
  </si>
  <si>
    <t>Kapitalni transferi 615000 / Uprava za civilnu zaštitu i vatrogastvo HNK</t>
  </si>
  <si>
    <r>
      <t>Tekući transferi 614000 /</t>
    </r>
    <r>
      <rPr>
        <sz val="8"/>
        <color rgb="FF000000"/>
        <rFont val="Calibri"/>
        <family val="2"/>
      </rPr>
      <t xml:space="preserve"> Ministarstvo obrazovanja, nauke, kulture i sporta HNK / </t>
    </r>
    <r>
      <rPr>
        <sz val="8.5"/>
        <color rgb="FF000000"/>
        <rFont val="Calibri"/>
        <family val="2"/>
      </rPr>
      <t>Srednja škola Jablanica</t>
    </r>
  </si>
  <si>
    <t>Tekući transferi 614000 / Ministarstvo obrazovanja, nauke, kulture i sporta HNK</t>
  </si>
  <si>
    <t>Kapitalni transferi 615000 / Ministarstvo obrazovanja, nauke, kulture i sporta HNK</t>
  </si>
  <si>
    <t>Kapitalni transferi 615000 /Uprava za civilnu zaštitu i vatrogastvo HNK / Uprava za ceste HNK</t>
  </si>
  <si>
    <t>Tekući transferi 614000 / JU Centar za socijalni rad</t>
  </si>
  <si>
    <t>Kapitalni transferi 615000 / Federalno ministarstvo rada i socijalne politike /Ambasada Japana</t>
  </si>
  <si>
    <t>Tekući transferi 614000 / Help</t>
  </si>
  <si>
    <t>Kapitalni transferi 615000 / Federalnio ministarstvo okoliša i turizma</t>
  </si>
  <si>
    <t>Kapitalni transferi 615000 / Federalno ministarstvo okoliša i turizma</t>
  </si>
  <si>
    <t>Kapitalni transferi 615000 / Federalno ministarstvo okoliša i turizma / Ministarstvo trgovine, turizma i zaštite okoliša HNK</t>
  </si>
  <si>
    <t xml:space="preserve"> Kapitalni transferi 615000 /IPA / UNDP / Ministarstvo trgovine, turizma i zaštite okoliša HNK </t>
  </si>
  <si>
    <t>Kapitalni transferi 820000 / Kredit / Federalno ministarstvo kulture i sporta /Ministarstvo trgovine, turizma i zaštite okoliša HNK</t>
  </si>
  <si>
    <t xml:space="preserve">2019 (A) </t>
  </si>
  <si>
    <t>Do 2023.g. najmanje 15 MSP uvećalo vrijednost osnovnih i obrtnih sredstava za najmanje 20% u odnosu na 2021. g</t>
  </si>
  <si>
    <t>Do 2023.g. količina povrća uzgojenog u zaštićenom prostoru je za najmanje 30% veća u odnosu na 2017.</t>
  </si>
  <si>
    <t>Do 2023.g. količina proizvedenog povrća na otvorenom je  za najmanje 20% veća u odnosu na 2017.</t>
  </si>
  <si>
    <t>Do 2023.g. Igrališta u MZ Lug i Dom u MZ Baćina koristi najmanje 30 građana na dnevnoj osnovi</t>
  </si>
  <si>
    <t>Do 2023. godine usaglašena planska dokumentacija usvojena od strane općinskog vijeća</t>
  </si>
  <si>
    <t xml:space="preserve">Kapitalni transferi 615000 </t>
  </si>
  <si>
    <t>Do 2021.g. studija opravdanosti  eksploatacije i prerade željezne rude odobrena od strane Općinskog vijeća.</t>
  </si>
  <si>
    <t>Do 2021. godine regulacioni planovi zona Donja Jablanica II i Jarište usvojeni od strane Općinskog vijeća.</t>
  </si>
  <si>
    <t>U 2023. manifestacija Okusi Jablanice finansira se sa najmanje 50% iz vlastitih sredstava ostvarenih tokom trajanja manifestacije</t>
  </si>
  <si>
    <t>Do kraja 2020 godine na vanjskoj sceni se realiziralo najmanje 10 kulturnih događaja na godišnjem nivou.</t>
  </si>
  <si>
    <t>Do 2023.g manifestacija Jablaničko ljeto postala dio zvanične turističke ponude HNK.</t>
  </si>
  <si>
    <t>Do 2023.g. cjelokupno osoblje RTV Jablanica osposobljeno za rad na digitalnoj opremi.</t>
  </si>
  <si>
    <t xml:space="preserve">Do 2023.g u kalendar kulturnih dešavanja općine uvršten RockMaraton DemoFest </t>
  </si>
  <si>
    <t>Do 2023.g pozorišni dani uvršteni u zvanični kalendar kulturnih događanja u HNK.</t>
  </si>
  <si>
    <t xml:space="preserve">Do 2023.g izrađen kalendar obilježavanja značajnih historijskih datuma </t>
  </si>
  <si>
    <t>Do 2023.g. na stadionu malih sportova se organizuje najmanje 50 različitih sportskih događaja  na godišnjem nivou</t>
  </si>
  <si>
    <t>Do 2023.g. na pomoćnom stadionu za veliki fudbal se organizuje najmanje 20 različitih sportskih događaja.</t>
  </si>
  <si>
    <t>Do 2020.g. nije zabilježen niti jedan požarni incident  u objektima javnih ustanova sa posljedicama povređivanja.</t>
  </si>
  <si>
    <t>Do 2023.g.  najmanje 90% učenika koristi vanjski sportski teren tokom školskih i van nastavnih aktivnosti</t>
  </si>
  <si>
    <t>Do 2023.g. organizirano najmane 10 informativnih sesija u različitim MZ o ulozi žene u procesu odlučivanja</t>
  </si>
  <si>
    <t>Do 2023.g. na dnevnoj osnovi se prikupi 13,2 m3 krutog otpada putem podzemnih kontejnera.</t>
  </si>
  <si>
    <t>Do 2021.g. studija opravdanosti projekta izgradnje fabrike  mineralne-kamene vune  odobrena od strane Općinskog vijeća.</t>
  </si>
  <si>
    <t>1.1.2.2. Projekat: Izrada studije opravdanosti projekta izgradnje fabrike  mineralne-kamene vune (2020)</t>
  </si>
  <si>
    <t>1.2.2.2. Projekat: Izgradnja i opremanje poslovnih zona (2019)</t>
  </si>
  <si>
    <t>1.2.2.3. Projekat: Obezbjeđenje industrijske vode za potrebe poslovne zone Donja Jablanica (2021-2023)</t>
  </si>
  <si>
    <t>1.2.2.5. Mjera: Subvencioniranje MSP (2020-2023)</t>
  </si>
  <si>
    <t>2.2.2.1. Projekat: Edukacija osnovaca i  srednjoškolaca o osnovnim mjerama zaštite ljudskih i materijalnih resursa (2019-2023)</t>
  </si>
  <si>
    <t>1.2.1.1.  Projekat: Druga šansa (2020-2023)</t>
  </si>
  <si>
    <t>2021 (D)</t>
  </si>
  <si>
    <t>1.3.2.2. Projekat: Izrada sistema za navodnjavanje poljoprivrednih površina (2020-2023)</t>
  </si>
  <si>
    <t>1.3.2.6. Mjera: Poticaj za proizvodnju i otkup jagodičastog i bobičastog voća (2020-2023)</t>
  </si>
  <si>
    <t>2.4.1.2. Projekat: Izgradnja igrališta u naselju Lug (MZ Lug) i društveni dom u MZ Baćina (2020-2023)</t>
  </si>
  <si>
    <t>3.1.2.1. Projekat:  Izgradnja podzemnih kontejnerskih mjesta (2020-2023)</t>
  </si>
  <si>
    <t>Udruženje privrednika Jablanice,
Srednja škola Jablanica</t>
  </si>
  <si>
    <t>Služba za upravu za prostorno uređenje</t>
  </si>
  <si>
    <t>Do 2023.g. na praking prostoru na lokaciji Trga uspostavljen sistem naplate parkiranja.</t>
  </si>
  <si>
    <t>Do 2023.g. na praking prostoru na užoj gradskoj lokaciji uspostavljen sistem naplate parkiranja. </t>
  </si>
  <si>
    <t>Do 2023. godine na godišnjem nivou se organizira najmanje 50 različitih događaja  u kino sali.</t>
  </si>
  <si>
    <t>Do 2023.g. nije zabilježena niti jedna saobraćajna nesreća sa težim povredama.</t>
  </si>
  <si>
    <t>Do 2023.g. nije zabilježena povreda niti jedna teža povreda usljed požara u školskim i predškolskim objektima.</t>
  </si>
  <si>
    <t xml:space="preserve">Do 2020.g. Psihološko savjetovalište i Centar  za inkluzivnu praksu pružaju usluge za najmanje 20 djece na sedmičnom osnovu.  </t>
  </si>
  <si>
    <t>Do 2023.g. Dnevni centar za djecu pruža usluge za najmanje 30 djece na dnevnoj osnovi</t>
  </si>
  <si>
    <t>2.3.2.3. Projekat: Obezbjediti tehničke uslove za pristup djece sa poteškoćama u razvoju Ustanovi obrazovanja  (2019-2023)</t>
  </si>
  <si>
    <t xml:space="preserve">Do 2023.g. na Trgu Alije Izetbegovića se godišnje organizira najmanje 5 kulturno-zabavnih događaja. 
Do 2023.g. uspostavljen sistem naplate podzemnih parking prostora </t>
  </si>
  <si>
    <t>Do 2021.g. na godišnjem nivou se servisira najmanje 100 vatrogasnih aparata.</t>
  </si>
  <si>
    <t>Do 2023.g. opremljene učionice savremenom opremom i knjižnicu koristi najmanje 50 učenika dnevno.</t>
  </si>
  <si>
    <t>1.3.2.3. Izgradnja zelene pijace (2022-2023)</t>
  </si>
  <si>
    <t xml:space="preserve">Kapitalni transferi 615000 / Ministarstvo poljoprivrede, šumarstva i vodoprivrede HNK, </t>
  </si>
  <si>
    <t>2022 (B)</t>
  </si>
  <si>
    <t>3.2.1.1. Projekat: Utopljavanje javnih objekata (2022-2023)</t>
  </si>
  <si>
    <t>2021 (C)</t>
  </si>
  <si>
    <t xml:space="preserve">2.4.1.6. Projekat: Urbanistički plan Ostrožac        </t>
  </si>
  <si>
    <t>2020(A)</t>
  </si>
  <si>
    <t>2022 (C)</t>
  </si>
  <si>
    <t xml:space="preserve">1.1.2.1. Projekat: Izrada studije opravdanosti eksploatacije i prerade željezne rude </t>
  </si>
  <si>
    <t>2022 (E)</t>
  </si>
  <si>
    <t>2023 (A)</t>
  </si>
  <si>
    <t xml:space="preserve">2021 (A) </t>
  </si>
  <si>
    <t xml:space="preserve">2022 (B) </t>
  </si>
  <si>
    <t xml:space="preserve">2022 (C) </t>
  </si>
  <si>
    <t>2022 (A)</t>
  </si>
  <si>
    <t>2022 (D)</t>
  </si>
  <si>
    <t xml:space="preserve">2.2.3.1. Projekat:  Zaštita škarpe lokalne saobraćajnice u naselju Lug (2019-2023) </t>
  </si>
  <si>
    <t>Do 2023.g. nisu zabilježene obustave saobraćaja na lokalitetu naselja Lug.</t>
  </si>
  <si>
    <r>
      <t xml:space="preserve">Plan implementacije i indikativni finansijski okvir za </t>
    </r>
    <r>
      <rPr>
        <b/>
        <sz val="18"/>
        <color rgb="FFFF0000"/>
        <rFont val="Calibri"/>
        <family val="2"/>
        <scheme val="minor"/>
      </rPr>
      <t>2022-2024</t>
    </r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</si>
</sst>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</numFmts>
  <fonts count="62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sz val="9"/>
      <color rgb="FFFF000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</font>
    <font>
      <sz val="14"/>
      <color rgb="FF545454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.5"/>
      <color rgb="FF000000"/>
      <name val="Calibri"/>
      <family val="2"/>
    </font>
    <font>
      <sz val="8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F8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4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166" fontId="18" fillId="0" borderId="0"/>
    <xf numFmtId="9" fontId="4" fillId="0" borderId="0" applyFont="0" applyFill="0" applyBorder="0" applyAlignment="0" applyProtection="0"/>
    <xf numFmtId="165" fontId="19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left" textRotation="90" wrapText="1"/>
    </xf>
    <xf numFmtId="0" fontId="2" fillId="0" borderId="0" xfId="0" applyFont="1" applyAlignment="1">
      <alignment horizontal="center" vertical="center"/>
    </xf>
    <xf numFmtId="164" fontId="3" fillId="2" borderId="1" xfId="1" applyNumberFormat="1" applyFont="1" applyFill="1" applyBorder="1" applyAlignment="1">
      <alignment horizontal="left" wrapText="1"/>
    </xf>
    <xf numFmtId="0" fontId="13" fillId="0" borderId="0" xfId="2"/>
    <xf numFmtId="164" fontId="16" fillId="6" borderId="1" xfId="3" applyNumberFormat="1" applyFont="1" applyFill="1" applyBorder="1" applyAlignment="1">
      <alignment horizontal="right" wrapText="1"/>
    </xf>
    <xf numFmtId="0" fontId="17" fillId="0" borderId="0" xfId="2" applyFont="1"/>
    <xf numFmtId="0" fontId="13" fillId="0" borderId="0" xfId="2" applyFont="1"/>
    <xf numFmtId="164" fontId="26" fillId="3" borderId="1" xfId="3" applyNumberFormat="1" applyFont="1" applyFill="1" applyBorder="1" applyAlignment="1">
      <alignment horizontal="right" wrapText="1"/>
    </xf>
    <xf numFmtId="164" fontId="2" fillId="0" borderId="0" xfId="0" applyNumberFormat="1" applyFont="1"/>
    <xf numFmtId="0" fontId="2" fillId="8" borderId="1" xfId="0" applyFont="1" applyFill="1" applyBorder="1" applyAlignment="1">
      <alignment horizontal="center" vertical="center" textRotation="90"/>
    </xf>
    <xf numFmtId="0" fontId="6" fillId="8" borderId="1" xfId="0" applyFont="1" applyFill="1" applyBorder="1" applyAlignment="1">
      <alignment horizontal="left" vertical="center" wrapText="1"/>
    </xf>
    <xf numFmtId="164" fontId="2" fillId="8" borderId="1" xfId="1" applyNumberFormat="1" applyFont="1" applyFill="1" applyBorder="1" applyAlignment="1">
      <alignment horizontal="left" vertical="center" wrapText="1"/>
    </xf>
    <xf numFmtId="0" fontId="2" fillId="8" borderId="1" xfId="0" applyFont="1" applyFill="1" applyBorder="1"/>
    <xf numFmtId="0" fontId="9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64" fontId="14" fillId="6" borderId="5" xfId="3" applyNumberFormat="1" applyFont="1" applyFill="1" applyBorder="1" applyAlignment="1">
      <alignment horizontal="left" wrapText="1"/>
    </xf>
    <xf numFmtId="164" fontId="25" fillId="3" borderId="5" xfId="3" applyNumberFormat="1" applyFont="1" applyFill="1" applyBorder="1" applyAlignment="1">
      <alignment horizontal="left" wrapText="1"/>
    </xf>
    <xf numFmtId="3" fontId="30" fillId="8" borderId="1" xfId="0" applyNumberFormat="1" applyFont="1" applyFill="1" applyBorder="1" applyAlignment="1">
      <alignment horizontal="right" vertical="center" wrapText="1"/>
    </xf>
    <xf numFmtId="3" fontId="31" fillId="8" borderId="1" xfId="0" applyNumberFormat="1" applyFont="1" applyFill="1" applyBorder="1" applyAlignment="1">
      <alignment horizontal="right" vertical="center" wrapText="1"/>
    </xf>
    <xf numFmtId="164" fontId="32" fillId="2" borderId="1" xfId="1" applyNumberFormat="1" applyFont="1" applyFill="1" applyBorder="1" applyAlignment="1">
      <alignment horizontal="right" vertical="center"/>
    </xf>
    <xf numFmtId="0" fontId="33" fillId="3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164" fontId="21" fillId="6" borderId="1" xfId="3" applyNumberFormat="1" applyFont="1" applyFill="1" applyBorder="1" applyAlignment="1">
      <alignment horizontal="right" wrapText="1"/>
    </xf>
    <xf numFmtId="164" fontId="35" fillId="3" borderId="1" xfId="3" applyNumberFormat="1" applyFont="1" applyFill="1" applyBorder="1" applyAlignment="1">
      <alignment horizontal="right" wrapText="1"/>
    </xf>
    <xf numFmtId="164" fontId="35" fillId="6" borderId="1" xfId="3" applyNumberFormat="1" applyFont="1" applyFill="1" applyBorder="1" applyAlignment="1">
      <alignment horizontal="right" wrapText="1"/>
    </xf>
    <xf numFmtId="164" fontId="37" fillId="3" borderId="1" xfId="3" applyNumberFormat="1" applyFont="1" applyFill="1" applyBorder="1" applyAlignment="1">
      <alignment wrapText="1"/>
    </xf>
    <xf numFmtId="164" fontId="14" fillId="6" borderId="1" xfId="3" applyNumberFormat="1" applyFont="1" applyFill="1" applyBorder="1" applyAlignment="1">
      <alignment wrapText="1"/>
    </xf>
    <xf numFmtId="0" fontId="38" fillId="0" borderId="0" xfId="2" applyFont="1" applyAlignment="1">
      <alignment horizontal="left" vertical="center"/>
    </xf>
    <xf numFmtId="0" fontId="39" fillId="0" borderId="7" xfId="0" applyFont="1" applyBorder="1" applyAlignment="1">
      <alignment vertical="center"/>
    </xf>
    <xf numFmtId="164" fontId="42" fillId="6" borderId="5" xfId="3" applyNumberFormat="1" applyFont="1" applyFill="1" applyBorder="1" applyAlignment="1">
      <alignment horizontal="left" wrapText="1"/>
    </xf>
    <xf numFmtId="0" fontId="41" fillId="10" borderId="2" xfId="0" applyFont="1" applyFill="1" applyBorder="1" applyAlignment="1">
      <alignment horizontal="center" vertical="center"/>
    </xf>
    <xf numFmtId="0" fontId="37" fillId="10" borderId="2" xfId="0" applyFont="1" applyFill="1" applyBorder="1" applyAlignment="1">
      <alignment horizontal="left" vertical="center"/>
    </xf>
    <xf numFmtId="0" fontId="25" fillId="10" borderId="2" xfId="0" applyFont="1" applyFill="1" applyBorder="1" applyAlignment="1">
      <alignment horizontal="left" vertical="center" wrapText="1"/>
    </xf>
    <xf numFmtId="0" fontId="25" fillId="10" borderId="3" xfId="0" applyFont="1" applyFill="1" applyBorder="1" applyAlignment="1">
      <alignment horizontal="left" vertical="center" wrapText="1"/>
    </xf>
    <xf numFmtId="0" fontId="25" fillId="1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distributed" wrapText="1"/>
    </xf>
    <xf numFmtId="0" fontId="47" fillId="0" borderId="0" xfId="0" applyFont="1" applyAlignment="1">
      <alignment horizontal="centerContinuous" vertical="center"/>
    </xf>
    <xf numFmtId="0" fontId="47" fillId="0" borderId="0" xfId="0" applyFont="1" applyAlignment="1">
      <alignment horizontal="centerContinuous"/>
    </xf>
    <xf numFmtId="0" fontId="13" fillId="0" borderId="0" xfId="2" applyAlignment="1">
      <alignment vertical="top"/>
    </xf>
    <xf numFmtId="49" fontId="13" fillId="0" borderId="0" xfId="2" applyNumberFormat="1" applyAlignment="1">
      <alignment horizontal="center"/>
    </xf>
    <xf numFmtId="0" fontId="49" fillId="0" borderId="0" xfId="0" applyFont="1"/>
    <xf numFmtId="164" fontId="14" fillId="6" borderId="1" xfId="3" applyNumberFormat="1" applyFont="1" applyFill="1" applyBorder="1" applyAlignment="1">
      <alignment vertical="center" wrapText="1"/>
    </xf>
    <xf numFmtId="0" fontId="0" fillId="0" borderId="0" xfId="0" applyAlignment="1"/>
    <xf numFmtId="0" fontId="37" fillId="10" borderId="1" xfId="0" applyFont="1" applyFill="1" applyBorder="1" applyAlignment="1">
      <alignment horizontal="center" vertical="center"/>
    </xf>
    <xf numFmtId="0" fontId="43" fillId="10" borderId="3" xfId="0" applyFont="1" applyFill="1" applyBorder="1" applyAlignment="1">
      <alignment horizontal="center" vertical="center" wrapText="1"/>
    </xf>
    <xf numFmtId="0" fontId="39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right" vertical="center" wrapText="1"/>
    </xf>
    <xf numFmtId="3" fontId="30" fillId="6" borderId="1" xfId="0" applyNumberFormat="1" applyFont="1" applyFill="1" applyBorder="1" applyAlignment="1">
      <alignment horizontal="right" vertical="center" wrapText="1"/>
    </xf>
    <xf numFmtId="3" fontId="36" fillId="6" borderId="1" xfId="0" applyNumberFormat="1" applyFont="1" applyFill="1" applyBorder="1" applyAlignment="1">
      <alignment horizontal="right" vertical="center" wrapText="1"/>
    </xf>
    <xf numFmtId="0" fontId="25" fillId="10" borderId="4" xfId="0" applyFont="1" applyFill="1" applyBorder="1" applyAlignment="1">
      <alignment horizontal="left" vertical="center" wrapText="1"/>
    </xf>
    <xf numFmtId="0" fontId="52" fillId="3" borderId="1" xfId="0" applyFont="1" applyFill="1" applyBorder="1" applyAlignment="1">
      <alignment horizontal="center" vertical="center"/>
    </xf>
    <xf numFmtId="164" fontId="53" fillId="3" borderId="1" xfId="3" applyNumberFormat="1" applyFont="1" applyFill="1" applyBorder="1" applyAlignment="1">
      <alignment vertical="top" wrapText="1"/>
    </xf>
    <xf numFmtId="164" fontId="53" fillId="11" borderId="1" xfId="3" applyNumberFormat="1" applyFont="1" applyFill="1" applyBorder="1" applyAlignment="1">
      <alignment vertical="top" wrapText="1"/>
    </xf>
    <xf numFmtId="164" fontId="21" fillId="3" borderId="1" xfId="3" applyNumberFormat="1" applyFont="1" applyFill="1" applyBorder="1" applyAlignment="1">
      <alignment wrapText="1"/>
    </xf>
    <xf numFmtId="164" fontId="21" fillId="6" borderId="1" xfId="3" applyNumberFormat="1" applyFont="1" applyFill="1" applyBorder="1" applyAlignment="1">
      <alignment wrapText="1"/>
    </xf>
    <xf numFmtId="0" fontId="16" fillId="3" borderId="1" xfId="3" applyNumberFormat="1" applyFont="1" applyFill="1" applyBorder="1" applyAlignment="1">
      <alignment horizontal="center" vertical="center" wrapText="1"/>
    </xf>
    <xf numFmtId="9" fontId="16" fillId="12" borderId="1" xfId="12" applyFont="1" applyFill="1" applyBorder="1" applyAlignment="1">
      <alignment horizontal="center" vertical="center" wrapText="1"/>
    </xf>
    <xf numFmtId="164" fontId="16" fillId="6" borderId="1" xfId="3" applyNumberFormat="1" applyFont="1" applyFill="1" applyBorder="1" applyAlignment="1">
      <alignment horizontal="center" vertical="center" wrapText="1"/>
    </xf>
    <xf numFmtId="164" fontId="26" fillId="3" borderId="1" xfId="3" applyNumberFormat="1" applyFont="1" applyFill="1" applyBorder="1" applyAlignment="1">
      <alignment horizontal="center" vertical="center" wrapText="1"/>
    </xf>
    <xf numFmtId="0" fontId="16" fillId="11" borderId="1" xfId="3" applyNumberFormat="1" applyFont="1" applyFill="1" applyBorder="1" applyAlignment="1">
      <alignment horizontal="center" vertical="center" wrapText="1"/>
    </xf>
    <xf numFmtId="164" fontId="16" fillId="11" borderId="1" xfId="3" applyNumberFormat="1" applyFont="1" applyFill="1" applyBorder="1" applyAlignment="1">
      <alignment horizontal="center" vertical="center" wrapText="1"/>
    </xf>
    <xf numFmtId="164" fontId="26" fillId="11" borderId="1" xfId="3" applyNumberFormat="1" applyFont="1" applyFill="1" applyBorder="1" applyAlignment="1">
      <alignment horizontal="center" vertical="center" wrapText="1"/>
    </xf>
    <xf numFmtId="0" fontId="16" fillId="6" borderId="1" xfId="3" applyNumberFormat="1" applyFont="1" applyFill="1" applyBorder="1" applyAlignment="1">
      <alignment horizontal="center" vertical="center" wrapText="1"/>
    </xf>
    <xf numFmtId="9" fontId="16" fillId="12" borderId="1" xfId="3" applyNumberFormat="1" applyFont="1" applyFill="1" applyBorder="1" applyAlignment="1">
      <alignment horizontal="center" vertical="center" wrapText="1"/>
    </xf>
    <xf numFmtId="164" fontId="26" fillId="6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3" fontId="30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wrapText="1"/>
    </xf>
    <xf numFmtId="0" fontId="2" fillId="14" borderId="1" xfId="0" applyFont="1" applyFill="1" applyBorder="1" applyAlignment="1">
      <alignment horizontal="center" vertical="center" textRotation="90"/>
    </xf>
    <xf numFmtId="0" fontId="2" fillId="15" borderId="1" xfId="0" applyFont="1" applyFill="1" applyBorder="1" applyAlignment="1">
      <alignment horizontal="center" vertical="center" textRotation="90"/>
    </xf>
    <xf numFmtId="0" fontId="2" fillId="16" borderId="1" xfId="0" applyFont="1" applyFill="1" applyBorder="1" applyAlignment="1">
      <alignment horizontal="center" vertical="center" textRotation="90"/>
    </xf>
    <xf numFmtId="0" fontId="2" fillId="12" borderId="1" xfId="0" applyFont="1" applyFill="1" applyBorder="1" applyAlignment="1">
      <alignment horizontal="center" vertical="center" textRotation="90"/>
    </xf>
    <xf numFmtId="0" fontId="2" fillId="17" borderId="1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/>
    </xf>
    <xf numFmtId="0" fontId="2" fillId="18" borderId="1" xfId="0" applyFont="1" applyFill="1" applyBorder="1" applyAlignment="1">
      <alignment horizontal="center" vertical="center" textRotation="90"/>
    </xf>
    <xf numFmtId="0" fontId="2" fillId="19" borderId="1" xfId="0" applyFont="1" applyFill="1" applyBorder="1" applyAlignment="1">
      <alignment horizontal="center" vertical="center" textRotation="90"/>
    </xf>
    <xf numFmtId="0" fontId="2" fillId="20" borderId="1" xfId="0" applyFont="1" applyFill="1" applyBorder="1" applyAlignment="1">
      <alignment horizontal="center" vertical="center" textRotation="90"/>
    </xf>
    <xf numFmtId="0" fontId="2" fillId="21" borderId="1" xfId="0" applyFont="1" applyFill="1" applyBorder="1" applyAlignment="1">
      <alignment horizontal="center" vertical="center" textRotation="90"/>
    </xf>
    <xf numFmtId="0" fontId="2" fillId="22" borderId="1" xfId="0" applyFont="1" applyFill="1" applyBorder="1" applyAlignment="1">
      <alignment horizontal="center" vertical="center" textRotation="90"/>
    </xf>
    <xf numFmtId="0" fontId="2" fillId="23" borderId="1" xfId="0" applyFont="1" applyFill="1" applyBorder="1" applyAlignment="1">
      <alignment horizontal="center" vertical="center" textRotation="90"/>
    </xf>
    <xf numFmtId="0" fontId="2" fillId="24" borderId="1" xfId="0" applyFont="1" applyFill="1" applyBorder="1" applyAlignment="1">
      <alignment horizontal="center" vertical="center" textRotation="90"/>
    </xf>
    <xf numFmtId="3" fontId="30" fillId="0" borderId="1" xfId="0" quotePrefix="1" applyNumberFormat="1" applyFont="1" applyBorder="1" applyAlignment="1">
      <alignment horizontal="right" vertical="center" wrapText="1"/>
    </xf>
    <xf numFmtId="0" fontId="2" fillId="25" borderId="1" xfId="0" applyFont="1" applyFill="1" applyBorder="1" applyAlignment="1">
      <alignment horizontal="center" vertical="center" textRotation="90"/>
    </xf>
    <xf numFmtId="0" fontId="2" fillId="26" borderId="1" xfId="0" applyFont="1" applyFill="1" applyBorder="1" applyAlignment="1">
      <alignment horizontal="center" vertical="center" textRotation="90"/>
    </xf>
    <xf numFmtId="0" fontId="2" fillId="27" borderId="1" xfId="0" applyFont="1" applyFill="1" applyBorder="1" applyAlignment="1">
      <alignment horizontal="center" vertical="center" textRotation="90"/>
    </xf>
    <xf numFmtId="0" fontId="58" fillId="0" borderId="1" xfId="0" applyFont="1" applyFill="1" applyBorder="1" applyAlignment="1">
      <alignment vertical="top" wrapText="1"/>
    </xf>
    <xf numFmtId="0" fontId="58" fillId="0" borderId="1" xfId="0" applyFont="1" applyFill="1" applyBorder="1" applyAlignment="1">
      <alignment horizontal="left" vertical="top" wrapText="1"/>
    </xf>
    <xf numFmtId="0" fontId="58" fillId="0" borderId="1" xfId="0" applyFont="1" applyBorder="1" applyAlignment="1">
      <alignment vertical="top" wrapText="1"/>
    </xf>
    <xf numFmtId="0" fontId="58" fillId="0" borderId="1" xfId="0" applyFont="1" applyBorder="1" applyAlignment="1">
      <alignment horizontal="left" vertical="top" wrapText="1"/>
    </xf>
    <xf numFmtId="0" fontId="57" fillId="0" borderId="1" xfId="0" applyFont="1" applyFill="1" applyBorder="1" applyAlignment="1">
      <alignment vertical="top" wrapText="1"/>
    </xf>
    <xf numFmtId="0" fontId="59" fillId="0" borderId="1" xfId="0" applyFont="1" applyFill="1" applyBorder="1" applyAlignment="1">
      <alignment vertical="top" wrapText="1"/>
    </xf>
    <xf numFmtId="0" fontId="59" fillId="3" borderId="1" xfId="0" applyFont="1" applyFill="1" applyBorder="1" applyAlignment="1">
      <alignment vertical="top" wrapText="1"/>
    </xf>
    <xf numFmtId="0" fontId="59" fillId="0" borderId="1" xfId="0" applyFont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57" fillId="3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left" vertical="top" wrapText="1"/>
    </xf>
    <xf numFmtId="0" fontId="58" fillId="0" borderId="14" xfId="0" applyFont="1" applyFill="1" applyBorder="1" applyAlignment="1">
      <alignment vertical="top" wrapText="1"/>
    </xf>
    <xf numFmtId="0" fontId="58" fillId="0" borderId="15" xfId="0" applyFont="1" applyFill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58" fillId="0" borderId="4" xfId="0" applyFont="1" applyFill="1" applyBorder="1" applyAlignment="1">
      <alignment vertical="top" wrapText="1"/>
    </xf>
    <xf numFmtId="3" fontId="30" fillId="3" borderId="1" xfId="0" applyNumberFormat="1" applyFont="1" applyFill="1" applyBorder="1" applyAlignment="1">
      <alignment horizontal="right" vertical="center" wrapText="1"/>
    </xf>
    <xf numFmtId="0" fontId="39" fillId="3" borderId="7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textRotation="90" wrapText="1"/>
    </xf>
    <xf numFmtId="0" fontId="16" fillId="5" borderId="1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46" fillId="0" borderId="0" xfId="0" applyFont="1" applyAlignment="1">
      <alignment horizontal="distributed" wrapText="1"/>
    </xf>
    <xf numFmtId="0" fontId="0" fillId="0" borderId="0" xfId="0" applyAlignment="1">
      <alignment horizontal="distributed" wrapText="1"/>
    </xf>
    <xf numFmtId="0" fontId="0" fillId="0" borderId="0" xfId="0" applyAlignment="1">
      <alignment horizontal="left" wrapText="1"/>
    </xf>
    <xf numFmtId="0" fontId="15" fillId="5" borderId="2" xfId="2" applyFont="1" applyFill="1" applyBorder="1" applyAlignment="1">
      <alignment horizontal="center" vertical="center" wrapText="1"/>
    </xf>
    <xf numFmtId="0" fontId="15" fillId="5" borderId="3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4" fillId="6" borderId="5" xfId="2" applyFont="1" applyFill="1" applyBorder="1" applyAlignment="1">
      <alignment horizontal="center" vertical="center"/>
    </xf>
    <xf numFmtId="0" fontId="14" fillId="6" borderId="8" xfId="2" applyFont="1" applyFill="1" applyBorder="1" applyAlignment="1">
      <alignment horizontal="center" vertical="center"/>
    </xf>
    <xf numFmtId="0" fontId="14" fillId="6" borderId="6" xfId="2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51" fillId="0" borderId="0" xfId="2" applyFont="1" applyAlignment="1">
      <alignment horizontal="left" wrapText="1"/>
    </xf>
    <xf numFmtId="0" fontId="50" fillId="0" borderId="0" xfId="2" applyFont="1" applyAlignment="1">
      <alignment horizontal="left" wrapText="1"/>
    </xf>
    <xf numFmtId="0" fontId="41" fillId="0" borderId="0" xfId="2" applyFont="1" applyAlignment="1">
      <alignment horizontal="left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16" fillId="13" borderId="9" xfId="0" applyFont="1" applyFill="1" applyBorder="1" applyAlignment="1">
      <alignment horizontal="center" vertical="center" wrapText="1"/>
    </xf>
    <xf numFmtId="0" fontId="16" fillId="13" borderId="10" xfId="0" applyFont="1" applyFill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0" fontId="21" fillId="13" borderId="11" xfId="0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15" fillId="13" borderId="2" xfId="2" applyFont="1" applyFill="1" applyBorder="1" applyAlignment="1">
      <alignment horizontal="center" vertical="center" wrapText="1"/>
    </xf>
    <xf numFmtId="0" fontId="15" fillId="13" borderId="3" xfId="2" applyFont="1" applyFill="1" applyBorder="1" applyAlignment="1">
      <alignment horizontal="center" vertical="center" wrapText="1"/>
    </xf>
    <xf numFmtId="0" fontId="15" fillId="13" borderId="4" xfId="2" applyFont="1" applyFill="1" applyBorder="1" applyAlignment="1">
      <alignment horizontal="center" vertical="center" wrapText="1"/>
    </xf>
  </cellXfs>
  <cellStyles count="14">
    <cellStyle name="Comma" xfId="1" builtinId="3"/>
    <cellStyle name="Comma 2" xfId="3"/>
    <cellStyle name="Comma 4" xfId="13"/>
    <cellStyle name="Excel Built-in Normal" xfId="4"/>
    <cellStyle name="Normal" xfId="0" builtinId="0"/>
    <cellStyle name="Normal 2" xfId="2"/>
    <cellStyle name="Normal 2 2" xfId="5"/>
    <cellStyle name="Normal 2 3" xfId="6"/>
    <cellStyle name="Normal 2 4" xfId="7"/>
    <cellStyle name="Normal 3" xfId="8"/>
    <cellStyle name="Normal 4" xfId="9"/>
    <cellStyle name="Obično 2" xfId="10"/>
    <cellStyle name="Percent" xfId="12" builtinId="5"/>
    <cellStyle name="Zarez 2" xfId="11"/>
  </cellStyles>
  <dxfs count="0"/>
  <tableStyles count="0" defaultTableStyle="TableStyleMedium9" defaultPivotStyle="PivotStyleLight16"/>
  <colors>
    <mruColors>
      <color rgb="FFFBF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>
                <a:solidFill>
                  <a:sysClr val="windowText" lastClr="000000"/>
                </a:solidFill>
                <a:latin typeface="Calibri" pitchFamily="34" charset="0"/>
              </a:rPr>
              <a:t>Ukupni predviđeni izdaci  (za III godine)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9958677145488051"/>
          <c:y val="0.2151333834271347"/>
          <c:w val="0.40789544145616363"/>
          <c:h val="0.55840597513294177"/>
        </c:manualLayout>
      </c:layout>
      <c:barChart>
        <c:barDir val="bar"/>
        <c:grouping val="clustered"/>
        <c:ser>
          <c:idx val="0"/>
          <c:order val="0"/>
          <c:tx>
            <c:strRef>
              <c:f>'Ukupno po sektorima'!$D$3:$D$6</c:f>
              <c:strCache>
                <c:ptCount val="1"/>
                <c:pt idx="0">
                  <c:v>Ukupni predviđeni izdaci  (za III godine)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'Ukupno po sektorima'!$B$7:$B$9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/zaštite životne sredine</c:v>
                </c:pt>
              </c:strCache>
            </c:strRef>
          </c:cat>
          <c:val>
            <c:numRef>
              <c:f>'Ukupno po sektorima'!$D$7:$D$9</c:f>
              <c:numCache>
                <c:formatCode>_-* #,##0\ _K_M_-;\-* #,##0\ _K_M_-;_-* "-"\ _K_M_-;_-@_-</c:formatCode>
                <c:ptCount val="3"/>
                <c:pt idx="0">
                  <c:v>4311000</c:v>
                </c:pt>
                <c:pt idx="1">
                  <c:v>2531000</c:v>
                </c:pt>
                <c:pt idx="2">
                  <c:v>2780000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C5-4D52-9239-9A0A78D83BB2}"/>
            </c:ext>
          </c:extLst>
        </c:ser>
        <c:gapWidth val="182"/>
        <c:axId val="152553728"/>
        <c:axId val="151126016"/>
      </c:barChart>
      <c:catAx>
        <c:axId val="15255372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1126016"/>
        <c:crosses val="autoZero"/>
        <c:auto val="1"/>
        <c:lblAlgn val="ctr"/>
        <c:lblOffset val="100"/>
      </c:catAx>
      <c:valAx>
        <c:axId val="1511260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M_-;\-* #,##0\ _K_M_-;_-* &quot;-&quot;\ _K_M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2553728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Struktura prema finansiranju iz ostalih izvora</a:t>
            </a:r>
          </a:p>
        </c:rich>
      </c:tx>
      <c:layout>
        <c:manualLayout>
          <c:xMode val="edge"/>
          <c:yMode val="edge"/>
          <c:x val="0.19616873644141949"/>
          <c:y val="7.4940320317134334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6701600405088183E-2"/>
          <c:y val="0.20044670833502826"/>
          <c:w val="0.46363278912399686"/>
          <c:h val="0.66325630591536144"/>
        </c:manualLayout>
      </c:layout>
      <c:barChart>
        <c:barDir val="bar"/>
        <c:grouping val="clustered"/>
        <c:ser>
          <c:idx val="2"/>
          <c:order val="0"/>
          <c:tx>
            <c:strRef>
              <c:f>'Ukupno po A-E klasama'!$M$5:$M$6</c:f>
              <c:strCache>
                <c:ptCount val="1"/>
                <c:pt idx="0">
                  <c:v>god.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klasama'!$M$7:$M$11</c:f>
              <c:numCache>
                <c:formatCode>_-* #,##0\ _K_M_-;\-* #,##0\ _K_M_-;_-* "-"\ _K_M_-;_-@_-</c:formatCode>
                <c:ptCount val="5"/>
                <c:pt idx="0">
                  <c:v>255000</c:v>
                </c:pt>
                <c:pt idx="1">
                  <c:v>106500</c:v>
                </c:pt>
                <c:pt idx="2">
                  <c:v>592000</c:v>
                </c:pt>
                <c:pt idx="3">
                  <c:v>529000</c:v>
                </c:pt>
                <c:pt idx="4">
                  <c:v>157000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klasama'!$M$7:$M$12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8F0-9DDC-C0411070C6CF}"/>
            </c:ext>
          </c:extLst>
        </c:ser>
        <c:ser>
          <c:idx val="1"/>
          <c:order val="1"/>
          <c:tx>
            <c:strRef>
              <c:f>'Ukupno po A-E klasama'!$L$5:$L$6</c:f>
              <c:strCache>
                <c:ptCount val="1"/>
                <c:pt idx="0">
                  <c:v>god.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klasama'!$L$7:$L$11</c:f>
              <c:numCache>
                <c:formatCode>_-* #,##0\ _K_M_-;\-* #,##0\ _K_M_-;_-* "-"\ _K_M_-;_-@_-</c:formatCode>
                <c:ptCount val="5"/>
                <c:pt idx="0">
                  <c:v>357000</c:v>
                </c:pt>
                <c:pt idx="1">
                  <c:v>104500</c:v>
                </c:pt>
                <c:pt idx="2">
                  <c:v>497000</c:v>
                </c:pt>
                <c:pt idx="3">
                  <c:v>554000</c:v>
                </c:pt>
                <c:pt idx="4">
                  <c:v>137000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klasama'!$L$7:$L$12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8F0-9DDC-C0411070C6CF}"/>
            </c:ext>
          </c:extLst>
        </c:ser>
        <c:ser>
          <c:idx val="0"/>
          <c:order val="2"/>
          <c:tx>
            <c:strRef>
              <c:f>'Ukupno po A-E klasama'!$K$5:$K$6</c:f>
              <c:strCache>
                <c:ptCount val="1"/>
                <c:pt idx="0">
                  <c:v>god.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klasama'!$K$7:$K$11</c:f>
              <c:numCache>
                <c:formatCode>_-* #,##0\ _K_M_-;\-* #,##0\ _K_M_-;_-* "-"\ _K_M_-;_-@_-</c:formatCode>
                <c:ptCount val="5"/>
                <c:pt idx="0">
                  <c:v>14000</c:v>
                </c:pt>
                <c:pt idx="1">
                  <c:v>0</c:v>
                </c:pt>
                <c:pt idx="2">
                  <c:v>390000</c:v>
                </c:pt>
                <c:pt idx="3">
                  <c:v>221000</c:v>
                </c:pt>
                <c:pt idx="4">
                  <c:v>620000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klasama'!$K$7:$K$12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B7-48F0-9DDC-C0411070C6CF}"/>
            </c:ext>
          </c:extLst>
        </c:ser>
        <c:gapWidth val="227"/>
        <c:overlap val="-48"/>
        <c:axId val="153156224"/>
        <c:axId val="153293184"/>
      </c:barChart>
      <c:catAx>
        <c:axId val="153156224"/>
        <c:scaling>
          <c:orientation val="minMax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3293184"/>
        <c:crosses val="autoZero"/>
        <c:auto val="1"/>
        <c:lblAlgn val="ctr"/>
        <c:lblOffset val="100"/>
        <c:noMultiLvlLbl val="1"/>
      </c:catAx>
      <c:valAx>
        <c:axId val="153293184"/>
        <c:scaling>
          <c:orientation val="maxMin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3156224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531985085390788"/>
          <c:y val="0.10633315837877652"/>
          <c:w val="0.28684208032603992"/>
          <c:h val="6.6490095236263314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Struktura</a:t>
            </a:r>
            <a:r>
              <a:rPr lang="en-US" sz="1400" baseline="0">
                <a:solidFill>
                  <a:sysClr val="windowText" lastClr="000000"/>
                </a:solidFill>
              </a:rPr>
              <a:t> prema sufinansiranju iz bud</a:t>
            </a:r>
            <a:r>
              <a:rPr lang="hr-HR" sz="1400" baseline="0">
                <a:solidFill>
                  <a:sysClr val="windowText" lastClr="000000"/>
                </a:solidFill>
              </a:rPr>
              <a:t>žeta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492813292255992"/>
          <c:y val="1.143828016084477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6701600405088183E-2"/>
          <c:y val="0.20506048524800621"/>
          <c:w val="0.46363278912399686"/>
          <c:h val="0.67061027022140418"/>
        </c:manualLayout>
      </c:layout>
      <c:barChart>
        <c:barDir val="bar"/>
        <c:grouping val="clustered"/>
        <c:ser>
          <c:idx val="2"/>
          <c:order val="0"/>
          <c:tx>
            <c:strRef>
              <c:f>'Ukupno po A-E klasama'!$I$5:$I$6</c:f>
              <c:strCache>
                <c:ptCount val="1"/>
                <c:pt idx="0">
                  <c:v>god.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klasama'!$I$7:$I$11</c:f>
              <c:numCache>
                <c:formatCode>_-* #,##0\ _K_M_-;\-* #,##0\ _K_M_-;_-* "-"\ _K_M_-;_-@_-</c:formatCode>
                <c:ptCount val="5"/>
                <c:pt idx="0">
                  <c:v>301500</c:v>
                </c:pt>
                <c:pt idx="1">
                  <c:v>37000</c:v>
                </c:pt>
                <c:pt idx="2">
                  <c:v>285000</c:v>
                </c:pt>
                <c:pt idx="3">
                  <c:v>165000</c:v>
                </c:pt>
                <c:pt idx="4">
                  <c:v>154000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klasama'!$I$7:$I$12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CF-44A0-8E33-4EDFA61FD51D}"/>
            </c:ext>
          </c:extLst>
        </c:ser>
        <c:ser>
          <c:idx val="1"/>
          <c:order val="1"/>
          <c:tx>
            <c:strRef>
              <c:f>'Ukupno po A-E klasama'!$H$5:$H$6</c:f>
              <c:strCache>
                <c:ptCount val="1"/>
                <c:pt idx="0">
                  <c:v>god.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klasama'!$H$7:$H$11</c:f>
              <c:numCache>
                <c:formatCode>_-* #,##0\ _K_M_-;\-* #,##0\ _K_M_-;_-* "-"\ _K_M_-;_-@_-</c:formatCode>
                <c:ptCount val="5"/>
                <c:pt idx="0">
                  <c:v>292500</c:v>
                </c:pt>
                <c:pt idx="1">
                  <c:v>82000</c:v>
                </c:pt>
                <c:pt idx="2">
                  <c:v>289000</c:v>
                </c:pt>
                <c:pt idx="3">
                  <c:v>65000</c:v>
                </c:pt>
                <c:pt idx="4">
                  <c:v>144000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klasama'!$H$7:$H$12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CF-44A0-8E33-4EDFA61FD51D}"/>
            </c:ext>
          </c:extLst>
        </c:ser>
        <c:ser>
          <c:idx val="0"/>
          <c:order val="2"/>
          <c:tx>
            <c:strRef>
              <c:f>'Ukupno po A-E klasama'!$G$5:$G$6</c:f>
              <c:strCache>
                <c:ptCount val="1"/>
                <c:pt idx="0">
                  <c:v>god.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klasama'!$G$7:$G$11</c:f>
              <c:numCache>
                <c:formatCode>_-* #,##0\ _K_M_-;\-* #,##0\ _K_M_-;_-* "-"\ _K_M_-;_-@_-</c:formatCode>
                <c:ptCount val="5"/>
                <c:pt idx="0">
                  <c:v>252000</c:v>
                </c:pt>
                <c:pt idx="1">
                  <c:v>42000</c:v>
                </c:pt>
                <c:pt idx="2">
                  <c:v>184000</c:v>
                </c:pt>
                <c:pt idx="3">
                  <c:v>145000</c:v>
                </c:pt>
                <c:pt idx="4">
                  <c:v>134000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'Ukupno po A-E klasama'!$G$7:$G$12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CF-44A0-8E33-4EDFA61FD51D}"/>
            </c:ext>
          </c:extLst>
        </c:ser>
        <c:gapWidth val="227"/>
        <c:overlap val="-48"/>
        <c:axId val="153337216"/>
        <c:axId val="153343104"/>
      </c:barChart>
      <c:catAx>
        <c:axId val="153337216"/>
        <c:scaling>
          <c:orientation val="minMax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3343104"/>
        <c:crosses val="autoZero"/>
        <c:auto val="1"/>
        <c:lblAlgn val="ctr"/>
        <c:lblOffset val="100"/>
      </c:catAx>
      <c:valAx>
        <c:axId val="153343104"/>
        <c:scaling>
          <c:orientation val="maxMin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3337216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019164966012479"/>
          <c:y val="9.6921731741842945E-2"/>
          <c:w val="0.28448849948596977"/>
          <c:h val="6.2966821620154184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Broj projekata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4659961574115109"/>
          <c:y val="0.23473525426583691"/>
          <c:w val="0.49720236099939441"/>
          <c:h val="0.59747866924017201"/>
        </c:manualLayout>
      </c:layout>
      <c:barChart>
        <c:barDir val="bar"/>
        <c:grouping val="clustered"/>
        <c:ser>
          <c:idx val="0"/>
          <c:order val="0"/>
          <c:tx>
            <c:strRef>
              <c:f>'Ukupno po sektorima'!$U$3</c:f>
              <c:strCache>
                <c:ptCount val="1"/>
                <c:pt idx="0">
                  <c:v>Broj projekata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softEdge rad="0"/>
            </a:effectLst>
          </c:spPr>
          <c:cat>
            <c:strRef>
              <c:f>'Ukupno po sektorima'!$B$4:$B$9</c:f>
              <c:strCache>
                <c:ptCount val="6"/>
                <c:pt idx="3">
                  <c:v>Ekonomski sektor</c:v>
                </c:pt>
                <c:pt idx="4">
                  <c:v>Društveni sektor</c:v>
                </c:pt>
                <c:pt idx="5">
                  <c:v>Sektor okoliša /zaštite životne sredine</c:v>
                </c:pt>
              </c:strCache>
            </c:strRef>
          </c:cat>
          <c:val>
            <c:numRef>
              <c:f>'Ukupno po sektorima'!$U$4:$U$9</c:f>
              <c:numCache>
                <c:formatCode>General</c:formatCode>
                <c:ptCount val="6"/>
                <c:pt idx="3" formatCode="_-* #,##0\ _K_M_-;\-* #,##0\ _K_M_-;_-* &quot;-&quot;\ _K_M_-;_-@_-">
                  <c:v>22</c:v>
                </c:pt>
                <c:pt idx="4" formatCode="_-* #,##0\ _K_M_-;\-* #,##0\ _K_M_-;_-* &quot;-&quot;\ _K_M_-;_-@_-">
                  <c:v>39</c:v>
                </c:pt>
                <c:pt idx="5" formatCode="_-* #,##0\ _K_M_-;\-* #,##0\ _K_M_-;_-* &quot;-&quot;\ _K_M_-;_-@_-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8F-4B43-9269-DD4995D28B7B}"/>
            </c:ext>
          </c:extLst>
        </c:ser>
        <c:gapWidth val="36"/>
        <c:axId val="151154688"/>
        <c:axId val="151156224"/>
      </c:barChart>
      <c:catAx>
        <c:axId val="15115468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1156224"/>
        <c:crosses val="autoZero"/>
        <c:auto val="1"/>
        <c:lblAlgn val="ctr"/>
        <c:lblOffset val="100"/>
      </c:catAx>
      <c:valAx>
        <c:axId val="15115622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115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Latn-BA">
                <a:solidFill>
                  <a:sysClr val="windowText" lastClr="000000"/>
                </a:solidFill>
              </a:rPr>
              <a:t>Finansiranje iz budžeta - (</a:t>
            </a:r>
            <a:r>
              <a:rPr lang="en-US">
                <a:solidFill>
                  <a:sysClr val="windowText" lastClr="000000"/>
                </a:solidFill>
              </a:rPr>
              <a:t>ukupno I+II+III)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37191226569590147"/>
          <c:y val="0.26533292887799537"/>
          <c:w val="0.55966370142954602"/>
          <c:h val="0.51610449664470381"/>
        </c:manualLayout>
      </c:layout>
      <c:barChart>
        <c:barDir val="bar"/>
        <c:grouping val="stacked"/>
        <c:ser>
          <c:idx val="0"/>
          <c:order val="0"/>
          <c:tx>
            <c:strRef>
              <c:f>'Ukupno po sektorima'!$H$5:$H$6</c:f>
              <c:strCache>
                <c:ptCount val="1"/>
                <c:pt idx="0">
                  <c:v>ukupno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'Ukupno po sektorima'!$B$7:$B$9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/zaštite životne sredine</c:v>
                </c:pt>
              </c:strCache>
            </c:strRef>
          </c:cat>
          <c:val>
            <c:numRef>
              <c:f>'Ukupno po sektorima'!$H$7:$H$9</c:f>
              <c:numCache>
                <c:formatCode>_-* #,##0\ _K_M_-;\-* #,##0\ _K_M_-;_-* "-"\ _K_M_-;_-@_-</c:formatCode>
                <c:ptCount val="3"/>
                <c:pt idx="0">
                  <c:v>1495000</c:v>
                </c:pt>
                <c:pt idx="1">
                  <c:v>1738000</c:v>
                </c:pt>
                <c:pt idx="2">
                  <c:v>1515000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B1-4E28-A460-F5C65F5F11C5}"/>
            </c:ext>
          </c:extLst>
        </c:ser>
        <c:overlap val="100"/>
        <c:axId val="151188224"/>
        <c:axId val="151189760"/>
      </c:barChart>
      <c:catAx>
        <c:axId val="15118822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1189760"/>
        <c:crosses val="autoZero"/>
        <c:auto val="1"/>
        <c:lblAlgn val="ctr"/>
        <c:lblOffset val="100"/>
      </c:catAx>
      <c:valAx>
        <c:axId val="15118976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M_-;\-* #,##0\ _K_M_-;_-* &quot;-&quot;\ _K_M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1188224"/>
        <c:crosses val="autoZero"/>
        <c:crossBetween val="between"/>
        <c:dispUnits>
          <c:custUnit val="1000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x </a:t>
                  </a:r>
                  <a:r>
                    <a:rPr lang="en-US" sz="900" b="1"/>
                    <a:t>1000</a:t>
                  </a:r>
                  <a:endParaRPr lang="en-US" b="1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Latn-BA">
                <a:solidFill>
                  <a:sysClr val="windowText" lastClr="000000"/>
                </a:solidFill>
              </a:rPr>
              <a:t>Finansiranje iz ostalih</a:t>
            </a:r>
            <a:r>
              <a:rPr lang="bs-Latn-BA" baseline="0">
                <a:solidFill>
                  <a:sysClr val="windowText" lastClr="000000"/>
                </a:solidFill>
              </a:rPr>
              <a:t> izvora (</a:t>
            </a:r>
            <a:r>
              <a:rPr lang="en-US">
                <a:solidFill>
                  <a:sysClr val="windowText" lastClr="000000"/>
                </a:solidFill>
              </a:rPr>
              <a:t>ukupno I+II+III)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0644665712491224"/>
          <c:y val="0.27268490806552642"/>
          <c:w val="0.51896207667040783"/>
          <c:h val="0.50783471667500646"/>
        </c:manualLayout>
      </c:layout>
      <c:barChart>
        <c:barDir val="bar"/>
        <c:grouping val="clustered"/>
        <c:ser>
          <c:idx val="0"/>
          <c:order val="0"/>
          <c:tx>
            <c:strRef>
              <c:f>'Ukupno po sektorima'!$T$5:$T$6</c:f>
              <c:strCache>
                <c:ptCount val="1"/>
                <c:pt idx="0">
                  <c:v>ukupno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'Ukupno po sektorima'!$B$7:$B$9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/zaštite životne sredine</c:v>
                </c:pt>
              </c:strCache>
            </c:strRef>
          </c:cat>
          <c:val>
            <c:numRef>
              <c:f>'Ukupno po sektorima'!$T$7:$T$9</c:f>
              <c:numCache>
                <c:formatCode>_-* #,##0\ _K_M_-;\-* #,##0\ _K_M_-;_-* "-"\ _K_M_-;_-@_-</c:formatCode>
                <c:ptCount val="3"/>
                <c:pt idx="0">
                  <c:v>2816000</c:v>
                </c:pt>
                <c:pt idx="1">
                  <c:v>793000</c:v>
                </c:pt>
                <c:pt idx="2">
                  <c:v>1265000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08-4BF9-8805-51C48321029B}"/>
            </c:ext>
          </c:extLst>
        </c:ser>
        <c:gapWidth val="182"/>
        <c:axId val="152790912"/>
        <c:axId val="152792448"/>
      </c:barChart>
      <c:catAx>
        <c:axId val="15279091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2792448"/>
        <c:crosses val="autoZero"/>
        <c:auto val="1"/>
        <c:lblAlgn val="ctr"/>
        <c:lblOffset val="100"/>
      </c:catAx>
      <c:valAx>
        <c:axId val="15279244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M_-;\-* #,##0\ _K_M_-;_-* &quot;-&quot;\ _K_M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2790912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aseline="0">
                <a:solidFill>
                  <a:sysClr val="windowText" lastClr="000000"/>
                </a:solidFill>
              </a:rPr>
              <a:t>Plan implementacije-</a:t>
            </a:r>
            <a:r>
              <a:rPr lang="en-US" sz="1100" baseline="0">
                <a:solidFill>
                  <a:sysClr val="windowText" lastClr="000000"/>
                </a:solidFill>
              </a:rPr>
              <a:t>Struktura po izvorima finansiranja- I godina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570801944824123"/>
          <c:y val="0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38217725058592089"/>
          <c:y val="0.26731531531531538"/>
          <c:w val="0.33086548242685715"/>
          <c:h val="0.50947093814588895"/>
        </c:manualLayout>
      </c:layout>
      <c:barChart>
        <c:barDir val="bar"/>
        <c:grouping val="stacked"/>
        <c:ser>
          <c:idx val="0"/>
          <c:order val="0"/>
          <c:tx>
            <c:strRef>
              <c:f>'Ukupno po godinama'!$D$3:$D$5</c:f>
              <c:strCache>
                <c:ptCount val="1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godinama'!$B$6:$B$8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godinama'!$D$6:$D$8</c:f>
              <c:numCache>
                <c:formatCode>_-* #,##0\ _K_M_-;\-* #,##0\ _K_M_-;_-* "-"\ _K_M_-;_-@_-</c:formatCode>
                <c:ptCount val="3"/>
                <c:pt idx="0">
                  <c:v>435000</c:v>
                </c:pt>
                <c:pt idx="1">
                  <c:v>563000</c:v>
                </c:pt>
                <c:pt idx="2">
                  <c:v>585000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FB-4627-BEA0-C8CFDCDF4853}"/>
            </c:ext>
          </c:extLst>
        </c:ser>
        <c:ser>
          <c:idx val="1"/>
          <c:order val="1"/>
          <c:tx>
            <c:strRef>
              <c:f>'Ukupno po godinama'!$E$3:$E$5</c:f>
              <c:strCache>
                <c:ptCount val="1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godinama'!$B$6:$B$8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godinama'!$E$6:$E$8</c:f>
              <c:numCache>
                <c:formatCode>_-* #,##0\ _K_M_-;\-* #,##0\ _K_M_-;_-* "-"\ _K_M_-;_-@_-</c:formatCode>
                <c:ptCount val="3"/>
                <c:pt idx="0">
                  <c:v>1055000</c:v>
                </c:pt>
                <c:pt idx="1">
                  <c:v>115000</c:v>
                </c:pt>
                <c:pt idx="2">
                  <c:v>215000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FB-4627-BEA0-C8CFDCDF4853}"/>
            </c:ext>
          </c:extLst>
        </c:ser>
        <c:gapWidth val="227"/>
        <c:overlap val="100"/>
        <c:axId val="152756992"/>
        <c:axId val="152758528"/>
      </c:barChart>
      <c:catAx>
        <c:axId val="152756992"/>
        <c:scaling>
          <c:orientation val="minMax"/>
        </c:scaling>
        <c:axPos val="l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2758528"/>
        <c:crosses val="autoZero"/>
        <c:auto val="1"/>
        <c:lblAlgn val="ctr"/>
        <c:lblOffset val="100"/>
      </c:catAx>
      <c:valAx>
        <c:axId val="152758528"/>
        <c:scaling>
          <c:orientation val="minMax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2756992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25763041500935"/>
          <c:y val="0.39401631552812688"/>
          <c:w val="0.25040050996401741"/>
          <c:h val="0.400003404979782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0" i="0" baseline="0">
                <a:solidFill>
                  <a:sysClr val="windowText" lastClr="000000"/>
                </a:solidFill>
                <a:latin typeface="+mn-lt"/>
              </a:rPr>
              <a:t>Plan implementacije-</a:t>
            </a:r>
            <a:r>
              <a:rPr lang="en-US" sz="1100" b="0" i="0" baseline="0">
                <a:solidFill>
                  <a:sysClr val="windowText" lastClr="000000"/>
                </a:solidFill>
                <a:latin typeface="+mn-lt"/>
              </a:rPr>
              <a:t>Struktura po izvorima finansiranja- II godina</a:t>
            </a:r>
          </a:p>
        </c:rich>
      </c:tx>
      <c:layout>
        <c:manualLayout>
          <c:xMode val="edge"/>
          <c:yMode val="edge"/>
          <c:x val="0.13156675058337294"/>
          <c:y val="1.646327393591515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37277638716918826"/>
          <c:y val="0.27023679417122026"/>
          <c:w val="0.33848075021601637"/>
          <c:h val="0.48556567632072523"/>
        </c:manualLayout>
      </c:layout>
      <c:barChart>
        <c:barDir val="bar"/>
        <c:grouping val="stacked"/>
        <c:ser>
          <c:idx val="0"/>
          <c:order val="0"/>
          <c:tx>
            <c:strRef>
              <c:f>'Ukupno po godinama'!$D$10:$D$12</c:f>
              <c:strCache>
                <c:ptCount val="1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godinama'!$B$13:$B$15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godinama'!$D$13:$D$15</c:f>
              <c:numCache>
                <c:formatCode>_-* #,##0\ _K_M_-;\-* #,##0\ _K_M_-;_-* "-"\ _K_M_-;_-@_-</c:formatCode>
                <c:ptCount val="3"/>
                <c:pt idx="0">
                  <c:v>510000</c:v>
                </c:pt>
                <c:pt idx="1">
                  <c:v>598000</c:v>
                </c:pt>
                <c:pt idx="2">
                  <c:v>455000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BA-4F69-A2E6-979A7B82639F}"/>
            </c:ext>
          </c:extLst>
        </c:ser>
        <c:ser>
          <c:idx val="1"/>
          <c:order val="1"/>
          <c:tx>
            <c:strRef>
              <c:f>'Ukupno po godinama'!$E$10:$E$12</c:f>
              <c:strCache>
                <c:ptCount val="1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godinama'!$B$13:$B$15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godinama'!$E$13:$E$15</c:f>
              <c:numCache>
                <c:formatCode>_-* #,##0\ _K_M_-;\-* #,##0\ _K_M_-;_-* "-"\ _K_M_-;_-@_-</c:formatCode>
                <c:ptCount val="3"/>
                <c:pt idx="0">
                  <c:v>904500</c:v>
                </c:pt>
                <c:pt idx="1">
                  <c:v>330000</c:v>
                </c:pt>
                <c:pt idx="2">
                  <c:v>515000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BA-4F69-A2E6-979A7B82639F}"/>
            </c:ext>
          </c:extLst>
        </c:ser>
        <c:gapWidth val="227"/>
        <c:overlap val="100"/>
        <c:axId val="152939904"/>
        <c:axId val="152949888"/>
      </c:barChart>
      <c:catAx>
        <c:axId val="152939904"/>
        <c:scaling>
          <c:orientation val="minMax"/>
        </c:scaling>
        <c:axPos val="l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2949888"/>
        <c:crosses val="autoZero"/>
        <c:auto val="1"/>
        <c:lblAlgn val="ctr"/>
        <c:lblOffset val="100"/>
      </c:catAx>
      <c:valAx>
        <c:axId val="152949888"/>
        <c:scaling>
          <c:orientation val="minMax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2939904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44984010475844"/>
          <c:y val="0.3928580238945576"/>
          <c:w val="0.24533843008703085"/>
          <c:h val="0.4043750268921302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100" b="0" i="0" u="none" strike="noStrike" kern="1200" cap="none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hr-HR" sz="1100" b="0" i="0" baseline="0">
                <a:solidFill>
                  <a:sysClr val="windowText" lastClr="000000"/>
                </a:solidFill>
              </a:rPr>
              <a:t>Plan implementacije-</a:t>
            </a:r>
            <a:r>
              <a:rPr lang="en-US" sz="1100" b="0" i="0" baseline="0">
                <a:solidFill>
                  <a:sysClr val="windowText" lastClr="000000"/>
                </a:solidFill>
              </a:rPr>
              <a:t>Struktura po izvorima finansiranja- III godina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040293040293138"/>
          <c:y val="0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34909365052772623"/>
          <c:y val="0.25764350595313329"/>
          <c:w val="0.35418830624895464"/>
          <c:h val="0.50277322810102532"/>
        </c:manualLayout>
      </c:layout>
      <c:barChart>
        <c:barDir val="bar"/>
        <c:grouping val="stacked"/>
        <c:ser>
          <c:idx val="0"/>
          <c:order val="0"/>
          <c:tx>
            <c:strRef>
              <c:f>'Ukupno po godinama'!$D$17:$D$19</c:f>
              <c:strCache>
                <c:ptCount val="1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godinama'!$B$20:$B$22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godinama'!$D$20:$D$22</c:f>
              <c:numCache>
                <c:formatCode>_-* #,##0\ _K_M_-;\-* #,##0\ _K_M_-;_-* "-"\ _K_M_-;_-@_-</c:formatCode>
                <c:ptCount val="3"/>
                <c:pt idx="0">
                  <c:v>550000</c:v>
                </c:pt>
                <c:pt idx="1">
                  <c:v>577000</c:v>
                </c:pt>
                <c:pt idx="2">
                  <c:v>475000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B0-4013-ABA1-9D02B2C580A7}"/>
            </c:ext>
          </c:extLst>
        </c:ser>
        <c:ser>
          <c:idx val="1"/>
          <c:order val="1"/>
          <c:tx>
            <c:strRef>
              <c:f>'Ukupno po godinama'!$E$17:$E$19</c:f>
              <c:strCache>
                <c:ptCount val="1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godinama'!$B$20:$B$22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godinama'!$E$20:$E$22</c:f>
              <c:numCache>
                <c:formatCode>_-* #,##0\ _K_M_-;\-* #,##0\ _K_M_-;_-* "-"\ _K_M_-;_-@_-</c:formatCode>
                <c:ptCount val="3"/>
                <c:pt idx="0">
                  <c:v>856500</c:v>
                </c:pt>
                <c:pt idx="1">
                  <c:v>348000</c:v>
                </c:pt>
                <c:pt idx="2">
                  <c:v>535000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B0-4013-ABA1-9D02B2C580A7}"/>
            </c:ext>
          </c:extLst>
        </c:ser>
        <c:gapWidth val="227"/>
        <c:overlap val="100"/>
        <c:axId val="152975616"/>
        <c:axId val="152993792"/>
      </c:barChart>
      <c:catAx>
        <c:axId val="152975616"/>
        <c:scaling>
          <c:orientation val="minMax"/>
        </c:scaling>
        <c:axPos val="l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2993792"/>
        <c:crosses val="autoZero"/>
        <c:auto val="1"/>
        <c:lblAlgn val="ctr"/>
        <c:lblOffset val="100"/>
      </c:catAx>
      <c:valAx>
        <c:axId val="152993792"/>
        <c:scaling>
          <c:orientation val="minMax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2975616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54252526944751"/>
          <c:y val="0.38600561557712282"/>
          <c:w val="0.25318087898587355"/>
          <c:h val="0.4302362204724409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Strukutura</a:t>
            </a:r>
            <a:r>
              <a:rPr lang="en-US" sz="1400" baseline="0">
                <a:solidFill>
                  <a:sysClr val="windowText" lastClr="000000"/>
                </a:solidFill>
              </a:rPr>
              <a:t> prema broju projekata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4093904612951494"/>
          <c:y val="9.6414935592368592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3736211178738983E-2"/>
          <c:y val="9.6333836575899265E-2"/>
          <c:w val="0.34173194200467455"/>
          <c:h val="0.82589772619724244"/>
        </c:manualLayout>
      </c:layout>
      <c:barChart>
        <c:barDir val="bar"/>
        <c:grouping val="clustered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  <c:pt idx="5">
                  <c:v>Projekti koji se u potpunosti finansiraju iz budzeta JLS.</c:v>
                </c:pt>
              </c:strCache>
            </c:strRef>
          </c:cat>
          <c:val>
            <c:numRef>
              <c:f>'Ukupno po A-E klasama'!$D$7:$D$12</c:f>
              <c:numCache>
                <c:formatCode>0%</c:formatCode>
                <c:ptCount val="6"/>
                <c:pt idx="0">
                  <c:v>0.13924050632911392</c:v>
                </c:pt>
                <c:pt idx="1">
                  <c:v>0.10126582278481013</c:v>
                </c:pt>
                <c:pt idx="2">
                  <c:v>0.20253164556962025</c:v>
                </c:pt>
                <c:pt idx="3">
                  <c:v>0.12658227848101267</c:v>
                </c:pt>
                <c:pt idx="4">
                  <c:v>0.11392405063291139</c:v>
                </c:pt>
                <c:pt idx="5">
                  <c:v>0.31645569620253167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02-4482-B770-651007940DE7}"/>
            </c:ext>
          </c:extLst>
        </c:ser>
        <c:dLbls>
          <c:showVal val="1"/>
        </c:dLbls>
        <c:gapWidth val="227"/>
        <c:overlap val="-48"/>
        <c:axId val="153072768"/>
        <c:axId val="153074304"/>
      </c:barChart>
      <c:catAx>
        <c:axId val="153072768"/>
        <c:scaling>
          <c:orientation val="minMax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3074304"/>
        <c:crossesAt val="0"/>
        <c:auto val="1"/>
        <c:lblAlgn val="ctr"/>
        <c:lblOffset val="100"/>
      </c:catAx>
      <c:valAx>
        <c:axId val="153074304"/>
        <c:scaling>
          <c:orientation val="maxMin"/>
        </c:scaling>
        <c:axPos val="b"/>
        <c:numFmt formatCode="0%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307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BA"/>
  <c:chart>
    <c:title>
      <c:tx>
        <c:rich>
          <a:bodyPr rot="0" spcFirstLastPara="1" vertOverflow="ellipsis" vert="horz" wrap="square" anchor="t" anchorCtr="0"/>
          <a:lstStyle/>
          <a:p>
            <a:pPr>
              <a:defRPr lang="en-US"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</a:t>
            </a:r>
            <a:r>
              <a:rPr lang="en-US" sz="1400" baseline="0">
                <a:solidFill>
                  <a:sysClr val="windowText" lastClr="000000"/>
                </a:solidFill>
              </a:rPr>
              <a:t>a prema ukupno predvi</a:t>
            </a:r>
            <a:r>
              <a:rPr lang="bs-Latn-BA" sz="1400" baseline="0">
                <a:solidFill>
                  <a:sysClr val="windowText" lastClr="000000"/>
                </a:solidFill>
              </a:rPr>
              <a:t>đ</a:t>
            </a:r>
            <a:r>
              <a:rPr lang="en-US" sz="1400" baseline="0">
                <a:solidFill>
                  <a:sysClr val="windowText" lastClr="000000"/>
                </a:solidFill>
              </a:rPr>
              <a:t>enim izdacima za III godine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649822053557595"/>
          <c:y val="7.2985835270268874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3736211178738983E-2"/>
          <c:y val="9.6333836575899265E-2"/>
          <c:w val="0.34173194200467455"/>
          <c:h val="0.82589772619724244"/>
        </c:manualLayout>
      </c:layout>
      <c:barChart>
        <c:barDir val="bar"/>
        <c:grouping val="clustered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  <c:pt idx="5">
                  <c:v>Projekti koji se u potpunosti finansiraju iz budzeta JLS.</c:v>
                </c:pt>
              </c:strCache>
            </c:strRef>
          </c:cat>
          <c:val>
            <c:numRef>
              <c:f>'Ukupno po A-E klasama'!$F$7:$F$12</c:f>
              <c:numCache>
                <c:formatCode>0%</c:formatCode>
                <c:ptCount val="6"/>
                <c:pt idx="0">
                  <c:v>0.15298274786946581</c:v>
                </c:pt>
                <c:pt idx="1">
                  <c:v>3.8661400956142171E-2</c:v>
                </c:pt>
                <c:pt idx="2">
                  <c:v>0.23248804822282271</c:v>
                </c:pt>
                <c:pt idx="3">
                  <c:v>0.17449594678860944</c:v>
                </c:pt>
                <c:pt idx="4">
                  <c:v>0.13988775722303057</c:v>
                </c:pt>
                <c:pt idx="5">
                  <c:v>0.26148409893992935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CB-421B-BA11-70649670A645}"/>
            </c:ext>
          </c:extLst>
        </c:ser>
        <c:dLbls>
          <c:showVal val="1"/>
        </c:dLbls>
        <c:gapWidth val="227"/>
        <c:overlap val="-48"/>
        <c:axId val="153094784"/>
        <c:axId val="153108864"/>
      </c:barChart>
      <c:catAx>
        <c:axId val="153094784"/>
        <c:scaling>
          <c:orientation val="minMax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3108864"/>
        <c:crossesAt val="0"/>
        <c:auto val="1"/>
        <c:lblAlgn val="ctr"/>
        <c:lblOffset val="100"/>
      </c:catAx>
      <c:valAx>
        <c:axId val="153108864"/>
        <c:scaling>
          <c:orientation val="maxMin"/>
        </c:scaling>
        <c:axPos val="b"/>
        <c:numFmt formatCode="0%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15309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36186</xdr:colOff>
      <xdr:row>12</xdr:row>
      <xdr:rowOff>158579</xdr:rowOff>
    </xdr:from>
    <xdr:to>
      <xdr:col>5</xdr:col>
      <xdr:colOff>219808</xdr:colOff>
      <xdr:row>23</xdr:row>
      <xdr:rowOff>112889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337038</xdr:colOff>
      <xdr:row>12</xdr:row>
      <xdr:rowOff>158579</xdr:rowOff>
    </xdr:from>
    <xdr:to>
      <xdr:col>8</xdr:col>
      <xdr:colOff>503804</xdr:colOff>
      <xdr:row>23</xdr:row>
      <xdr:rowOff>112889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626608</xdr:colOff>
      <xdr:row>12</xdr:row>
      <xdr:rowOff>158579</xdr:rowOff>
    </xdr:from>
    <xdr:to>
      <xdr:col>15</xdr:col>
      <xdr:colOff>18307</xdr:colOff>
      <xdr:row>23</xdr:row>
      <xdr:rowOff>112889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141111</xdr:colOff>
      <xdr:row>12</xdr:row>
      <xdr:rowOff>158579</xdr:rowOff>
    </xdr:from>
    <xdr:to>
      <xdr:col>21</xdr:col>
      <xdr:colOff>43961</xdr:colOff>
      <xdr:row>23</xdr:row>
      <xdr:rowOff>112889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247995</xdr:colOff>
      <xdr:row>0</xdr:row>
      <xdr:rowOff>69256</xdr:rowOff>
    </xdr:from>
    <xdr:to>
      <xdr:col>11</xdr:col>
      <xdr:colOff>160843</xdr:colOff>
      <xdr:row>8</xdr:row>
      <xdr:rowOff>55157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247995</xdr:colOff>
      <xdr:row>9</xdr:row>
      <xdr:rowOff>9182</xdr:rowOff>
    </xdr:from>
    <xdr:to>
      <xdr:col>11</xdr:col>
      <xdr:colOff>182747</xdr:colOff>
      <xdr:row>17</xdr:row>
      <xdr:rowOff>128530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247995</xdr:colOff>
      <xdr:row>18</xdr:row>
      <xdr:rowOff>53154</xdr:rowOff>
    </xdr:from>
    <xdr:to>
      <xdr:col>11</xdr:col>
      <xdr:colOff>171795</xdr:colOff>
      <xdr:row>26</xdr:row>
      <xdr:rowOff>55085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159036</xdr:rowOff>
    </xdr:from>
    <xdr:to>
      <xdr:col>7</xdr:col>
      <xdr:colOff>239486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410983</xdr:colOff>
      <xdr:row>17</xdr:row>
      <xdr:rowOff>159036</xdr:rowOff>
    </xdr:from>
    <xdr:to>
      <xdr:col>13</xdr:col>
      <xdr:colOff>976277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7659</xdr:colOff>
      <xdr:row>41</xdr:row>
      <xdr:rowOff>135454</xdr:rowOff>
    </xdr:from>
    <xdr:to>
      <xdr:col>7</xdr:col>
      <xdr:colOff>239487</xdr:colOff>
      <xdr:row>61</xdr:row>
      <xdr:rowOff>146668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434362</xdr:colOff>
      <xdr:row>41</xdr:row>
      <xdr:rowOff>143833</xdr:rowOff>
    </xdr:from>
    <xdr:to>
      <xdr:col>13</xdr:col>
      <xdr:colOff>968827</xdr:colOff>
      <xdr:row>61</xdr:row>
      <xdr:rowOff>119742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239486</xdr:colOff>
      <xdr:row>40</xdr:row>
      <xdr:rowOff>159995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19743" y="11092543"/>
          <a:ext cx="6400800" cy="4865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</a:t>
          </a:r>
          <a:r>
            <a:rPr lang="bs-Latn-BA" sz="1100" b="1"/>
            <a:t>prema broju projekata razvrstanih po </a:t>
          </a:r>
          <a:r>
            <a:rPr lang="en-US" sz="1100" b="1"/>
            <a:t>klasama (A-E</a:t>
          </a:r>
          <a:r>
            <a:rPr lang="bs-Latn-BA" sz="1100" b="1"/>
            <a:t>) </a:t>
          </a:r>
          <a:r>
            <a:rPr lang="bs-Latn-BA" sz="1100" b="1" baseline="0"/>
            <a:t> i prema finansiranju iz budžeta JLS.</a:t>
          </a:r>
          <a:endParaRPr lang="en-US" sz="1100" b="1"/>
        </a:p>
      </xdr:txBody>
    </xdr:sp>
    <xdr:clientData/>
  </xdr:twoCellAnchor>
  <xdr:twoCellAnchor>
    <xdr:from>
      <xdr:col>7</xdr:col>
      <xdr:colOff>442484</xdr:colOff>
      <xdr:row>37</xdr:row>
      <xdr:rowOff>152399</xdr:rowOff>
    </xdr:from>
    <xdr:to>
      <xdr:col>14</xdr:col>
      <xdr:colOff>10886</xdr:colOff>
      <xdr:row>40</xdr:row>
      <xdr:rowOff>148271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6723541" y="10265228"/>
          <a:ext cx="6426402" cy="48572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</a:t>
          </a:r>
          <a:r>
            <a:rPr lang="bs-Latn-BA" sz="1100" b="1"/>
            <a:t>prema ukupno</a:t>
          </a:r>
          <a:r>
            <a:rPr lang="bs-Latn-BA" sz="1100" b="1" baseline="0"/>
            <a:t> predviđenim izdacima razvrstanim po </a:t>
          </a:r>
          <a:r>
            <a:rPr lang="en-US" sz="1100" b="1"/>
            <a:t>klasama (A-E)</a:t>
          </a:r>
          <a:r>
            <a:rPr lang="bs-Latn-BA" sz="1100" b="1" baseline="0"/>
            <a:t> i prema finansiranju iz budžeta JLS</a:t>
          </a:r>
          <a:endParaRPr lang="en-US" sz="1100" b="1"/>
        </a:p>
      </xdr:txBody>
    </xdr:sp>
    <xdr:clientData/>
  </xdr:twoCellAnchor>
  <xdr:twoCellAnchor>
    <xdr:from>
      <xdr:col>1</xdr:col>
      <xdr:colOff>0</xdr:colOff>
      <xdr:row>63</xdr:row>
      <xdr:rowOff>21771</xdr:rowOff>
    </xdr:from>
    <xdr:to>
      <xdr:col>7</xdr:col>
      <xdr:colOff>289559</xdr:colOff>
      <xdr:row>66</xdr:row>
      <xdr:rowOff>25329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/>
      </xdr:nvSpPr>
      <xdr:spPr>
        <a:xfrm>
          <a:off x="119743" y="14216742"/>
          <a:ext cx="6450873" cy="49341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vrijednosti projekata planiranih iz eksternih izvora,  po godinama i klasama (A-E). </a:t>
          </a:r>
        </a:p>
      </xdr:txBody>
    </xdr:sp>
    <xdr:clientData/>
  </xdr:twoCellAnchor>
  <xdr:twoCellAnchor>
    <xdr:from>
      <xdr:col>7</xdr:col>
      <xdr:colOff>502919</xdr:colOff>
      <xdr:row>63</xdr:row>
      <xdr:rowOff>0</xdr:rowOff>
    </xdr:from>
    <xdr:to>
      <xdr:col>14</xdr:col>
      <xdr:colOff>4354</xdr:colOff>
      <xdr:row>66</xdr:row>
      <xdr:rowOff>10884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6783976" y="14194971"/>
          <a:ext cx="6359435" cy="50074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vrijednosti sufinansiranja "eksternih" projekata od strane JLS,  po godinama i klasama (A-E).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11"/>
  <sheetViews>
    <sheetView showGridLines="0" zoomScale="75" zoomScaleNormal="75" workbookViewId="0">
      <selection activeCell="A6" sqref="A6"/>
    </sheetView>
  </sheetViews>
  <sheetFormatPr defaultRowHeight="14.5"/>
  <cols>
    <col min="1" max="1" width="96.26953125" customWidth="1"/>
  </cols>
  <sheetData>
    <row r="2" spans="1:1" ht="17.5" customHeight="1">
      <c r="A2" s="35" t="s">
        <v>39</v>
      </c>
    </row>
    <row r="3" spans="1:1">
      <c r="A3" s="36" t="s">
        <v>40</v>
      </c>
    </row>
    <row r="4" spans="1:1" ht="88.15" customHeight="1">
      <c r="A4" s="37" t="s">
        <v>76</v>
      </c>
    </row>
    <row r="5" spans="1:1" ht="62.5" customHeight="1">
      <c r="A5" s="38" t="s">
        <v>41</v>
      </c>
    </row>
    <row r="6" spans="1:1" ht="28.15" customHeight="1">
      <c r="A6" s="51" t="s">
        <v>38</v>
      </c>
    </row>
    <row r="7" spans="1:1">
      <c r="A7" s="50" t="s">
        <v>67</v>
      </c>
    </row>
    <row r="8" spans="1:1" ht="59.5" customHeight="1">
      <c r="A8" s="38" t="s">
        <v>56</v>
      </c>
    </row>
    <row r="9" spans="1:1" ht="66.650000000000006" customHeight="1">
      <c r="A9" s="39" t="s">
        <v>57</v>
      </c>
    </row>
    <row r="10" spans="1:1">
      <c r="A10" s="50" t="s">
        <v>66</v>
      </c>
    </row>
    <row r="11" spans="1:1" ht="31">
      <c r="A11" s="59" t="s">
        <v>65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BB204"/>
  <sheetViews>
    <sheetView tabSelected="1" workbookViewId="0">
      <pane xSplit="2" ySplit="1" topLeftCell="D83" activePane="bottomRight" state="frozen"/>
      <selection pane="topRight" activeCell="C1" sqref="C1"/>
      <selection pane="bottomLeft" activeCell="A2" sqref="A2"/>
      <selection pane="bottomRight" activeCell="H87" sqref="H87"/>
    </sheetView>
  </sheetViews>
  <sheetFormatPr defaultColWidth="9.1796875" defaultRowHeight="12" outlineLevelCol="1"/>
  <cols>
    <col min="1" max="1" width="8.81640625" style="4" customWidth="1"/>
    <col min="2" max="2" width="19" style="1" customWidth="1"/>
    <col min="3" max="3" width="23.54296875" style="3" customWidth="1"/>
    <col min="4" max="4" width="11" style="3" customWidth="1"/>
    <col min="5" max="5" width="13.1796875" style="1" customWidth="1"/>
    <col min="6" max="6" width="10.453125" style="2" customWidth="1"/>
    <col min="7" max="8" width="10.453125" style="1" customWidth="1"/>
    <col min="9" max="9" width="10.453125" style="2" customWidth="1"/>
    <col min="10" max="17" width="10.453125" style="1" hidden="1" customWidth="1" outlineLevel="1"/>
    <col min="18" max="18" width="11.7265625" style="1" customWidth="1" collapsed="1"/>
    <col min="19" max="20" width="10.453125" style="1" customWidth="1"/>
    <col min="21" max="21" width="13" style="1" customWidth="1"/>
    <col min="22" max="22" width="14.81640625" style="1" customWidth="1"/>
    <col min="23" max="23" width="14.26953125" style="1" customWidth="1"/>
    <col min="24" max="24" width="14.7265625" style="1" customWidth="1"/>
    <col min="25" max="25" width="9.7265625" style="1" customWidth="1"/>
    <col min="26" max="26" width="6.7265625" style="1" customWidth="1"/>
    <col min="27" max="16384" width="9.1796875" style="1"/>
  </cols>
  <sheetData>
    <row r="1" spans="1:27" ht="34.9" customHeight="1">
      <c r="A1" s="52" t="s">
        <v>91</v>
      </c>
      <c r="B1" s="33"/>
      <c r="C1" s="33"/>
      <c r="D1" s="117" t="s">
        <v>318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7" ht="66.75" customHeight="1">
      <c r="A2" s="122" t="s">
        <v>46</v>
      </c>
      <c r="B2" s="123" t="s">
        <v>44</v>
      </c>
      <c r="C2" s="124" t="s">
        <v>45</v>
      </c>
      <c r="D2" s="125" t="s">
        <v>7</v>
      </c>
      <c r="E2" s="126" t="s">
        <v>8</v>
      </c>
      <c r="F2" s="127" t="s">
        <v>35</v>
      </c>
      <c r="G2" s="127"/>
      <c r="H2" s="127"/>
      <c r="I2" s="127"/>
      <c r="J2" s="134" t="s">
        <v>0</v>
      </c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2" t="s">
        <v>9</v>
      </c>
      <c r="W2" s="132" t="s">
        <v>77</v>
      </c>
      <c r="X2" s="132" t="s">
        <v>78</v>
      </c>
      <c r="Y2" s="133" t="s">
        <v>47</v>
      </c>
      <c r="Z2" s="133" t="s">
        <v>10</v>
      </c>
    </row>
    <row r="3" spans="1:27" ht="19.149999999999999" customHeight="1">
      <c r="A3" s="122"/>
      <c r="B3" s="123"/>
      <c r="C3" s="124"/>
      <c r="D3" s="125"/>
      <c r="E3" s="126"/>
      <c r="F3" s="128" t="s">
        <v>18</v>
      </c>
      <c r="G3" s="128"/>
      <c r="H3" s="128"/>
      <c r="I3" s="128"/>
      <c r="J3" s="126" t="s">
        <v>43</v>
      </c>
      <c r="K3" s="126"/>
      <c r="L3" s="126"/>
      <c r="M3" s="126"/>
      <c r="N3" s="126"/>
      <c r="O3" s="126"/>
      <c r="P3" s="126"/>
      <c r="Q3" s="126"/>
      <c r="R3" s="126" t="s">
        <v>29</v>
      </c>
      <c r="S3" s="126"/>
      <c r="T3" s="126"/>
      <c r="U3" s="126"/>
      <c r="V3" s="132"/>
      <c r="W3" s="132"/>
      <c r="X3" s="132"/>
      <c r="Y3" s="133"/>
      <c r="Z3" s="133"/>
    </row>
    <row r="4" spans="1:27" ht="11.25" customHeight="1">
      <c r="A4" s="122"/>
      <c r="B4" s="123"/>
      <c r="C4" s="124"/>
      <c r="D4" s="125"/>
      <c r="E4" s="126"/>
      <c r="F4" s="121" t="s">
        <v>1</v>
      </c>
      <c r="G4" s="121" t="s">
        <v>2</v>
      </c>
      <c r="H4" s="121" t="s">
        <v>3</v>
      </c>
      <c r="I4" s="121" t="s">
        <v>4</v>
      </c>
      <c r="J4" s="119" t="s">
        <v>5</v>
      </c>
      <c r="K4" s="119" t="s">
        <v>93</v>
      </c>
      <c r="L4" s="119" t="s">
        <v>24</v>
      </c>
      <c r="M4" s="119" t="s">
        <v>25</v>
      </c>
      <c r="N4" s="119" t="s">
        <v>26</v>
      </c>
      <c r="O4" s="119" t="s">
        <v>27</v>
      </c>
      <c r="P4" s="119" t="s">
        <v>28</v>
      </c>
      <c r="Q4" s="119" t="s">
        <v>6</v>
      </c>
      <c r="R4" s="118" t="s">
        <v>1</v>
      </c>
      <c r="S4" s="118" t="s">
        <v>2</v>
      </c>
      <c r="T4" s="118" t="s">
        <v>3</v>
      </c>
      <c r="U4" s="118" t="s">
        <v>4</v>
      </c>
      <c r="V4" s="132"/>
      <c r="W4" s="132"/>
      <c r="X4" s="132"/>
      <c r="Y4" s="133"/>
      <c r="Z4" s="133"/>
    </row>
    <row r="5" spans="1:27" ht="24" customHeight="1">
      <c r="A5" s="122"/>
      <c r="B5" s="123"/>
      <c r="C5" s="124"/>
      <c r="D5" s="125"/>
      <c r="E5" s="126"/>
      <c r="F5" s="121"/>
      <c r="G5" s="121"/>
      <c r="H5" s="121"/>
      <c r="I5" s="121"/>
      <c r="J5" s="119"/>
      <c r="K5" s="119"/>
      <c r="L5" s="119"/>
      <c r="M5" s="119"/>
      <c r="N5" s="119"/>
      <c r="O5" s="119"/>
      <c r="P5" s="119"/>
      <c r="Q5" s="119"/>
      <c r="R5" s="118"/>
      <c r="S5" s="118"/>
      <c r="T5" s="118"/>
      <c r="U5" s="118"/>
      <c r="V5" s="132"/>
      <c r="W5" s="132"/>
      <c r="X5" s="132"/>
      <c r="Y5" s="133"/>
      <c r="Z5" s="133"/>
    </row>
    <row r="6" spans="1:27" s="25" customFormat="1" ht="23.25" customHeight="1">
      <c r="A6" s="26">
        <v>1</v>
      </c>
      <c r="B6" s="26">
        <v>2</v>
      </c>
      <c r="C6" s="26">
        <v>3</v>
      </c>
      <c r="D6" s="26">
        <v>4</v>
      </c>
      <c r="E6" s="26" t="s">
        <v>30</v>
      </c>
      <c r="F6" s="26">
        <v>6</v>
      </c>
      <c r="G6" s="26">
        <v>7</v>
      </c>
      <c r="H6" s="26">
        <v>8</v>
      </c>
      <c r="I6" s="26" t="s">
        <v>31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6">
        <v>15</v>
      </c>
      <c r="P6" s="26">
        <v>16</v>
      </c>
      <c r="Q6" s="26">
        <v>17</v>
      </c>
      <c r="R6" s="26" t="s">
        <v>42</v>
      </c>
      <c r="S6" s="26">
        <v>19</v>
      </c>
      <c r="T6" s="26">
        <v>20</v>
      </c>
      <c r="U6" s="26" t="s">
        <v>32</v>
      </c>
      <c r="V6" s="26">
        <v>22</v>
      </c>
      <c r="W6" s="114">
        <v>23</v>
      </c>
      <c r="X6" s="26">
        <v>24</v>
      </c>
      <c r="Y6" s="26">
        <v>25</v>
      </c>
      <c r="Z6" s="26">
        <v>26</v>
      </c>
    </row>
    <row r="7" spans="1:27" ht="78" customHeight="1">
      <c r="A7" s="53" t="s">
        <v>79</v>
      </c>
      <c r="B7" s="103" t="s">
        <v>181</v>
      </c>
      <c r="C7" s="100" t="s">
        <v>92</v>
      </c>
      <c r="D7" s="56">
        <v>172000</v>
      </c>
      <c r="E7" s="58">
        <f>SUM(I7+U7)</f>
        <v>90000</v>
      </c>
      <c r="F7" s="56">
        <v>0</v>
      </c>
      <c r="G7" s="56">
        <v>30000</v>
      </c>
      <c r="H7" s="56">
        <v>30000</v>
      </c>
      <c r="I7" s="57">
        <f t="shared" ref="I7:I88" si="0">SUM(F7:H7)</f>
        <v>60000</v>
      </c>
      <c r="J7" s="56">
        <v>0</v>
      </c>
      <c r="K7" s="56"/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7">
        <v>30000</v>
      </c>
      <c r="S7" s="56">
        <v>0</v>
      </c>
      <c r="T7" s="56">
        <v>0</v>
      </c>
      <c r="U7" s="57">
        <f t="shared" ref="U7:U54" si="1">SUM(R7:T7)</f>
        <v>30000</v>
      </c>
      <c r="V7" s="112" t="s">
        <v>96</v>
      </c>
      <c r="W7" s="54" t="s">
        <v>229</v>
      </c>
      <c r="X7" s="54" t="s">
        <v>97</v>
      </c>
      <c r="Y7" s="55" t="s">
        <v>307</v>
      </c>
      <c r="Z7" s="60" t="s">
        <v>11</v>
      </c>
      <c r="AA7" s="76"/>
    </row>
    <row r="8" spans="1:27" ht="93" customHeight="1">
      <c r="A8" s="82" t="s">
        <v>79</v>
      </c>
      <c r="B8" s="103" t="s">
        <v>95</v>
      </c>
      <c r="C8" s="100" t="s">
        <v>94</v>
      </c>
      <c r="D8" s="56">
        <v>120000</v>
      </c>
      <c r="E8" s="58">
        <f>SUM(I8+U8)</f>
        <v>80000</v>
      </c>
      <c r="F8" s="56">
        <v>12000</v>
      </c>
      <c r="G8" s="56">
        <v>12000</v>
      </c>
      <c r="H8" s="56">
        <v>12000</v>
      </c>
      <c r="I8" s="57">
        <f t="shared" si="0"/>
        <v>36000</v>
      </c>
      <c r="J8" s="56">
        <v>0</v>
      </c>
      <c r="K8" s="56">
        <v>0</v>
      </c>
      <c r="L8" s="56">
        <v>0</v>
      </c>
      <c r="M8" s="56">
        <v>0</v>
      </c>
      <c r="N8" s="56">
        <v>10000</v>
      </c>
      <c r="O8" s="56">
        <v>0</v>
      </c>
      <c r="P8" s="56">
        <v>0</v>
      </c>
      <c r="Q8" s="56">
        <v>10000</v>
      </c>
      <c r="R8" s="57">
        <f t="shared" ref="R8:R69" si="2">SUBTOTAL(9,J8:Q8)</f>
        <v>20000</v>
      </c>
      <c r="S8" s="56">
        <v>12000</v>
      </c>
      <c r="T8" s="56">
        <v>12000</v>
      </c>
      <c r="U8" s="57">
        <f t="shared" si="1"/>
        <v>44000</v>
      </c>
      <c r="V8" s="112" t="s">
        <v>96</v>
      </c>
      <c r="W8" s="54" t="s">
        <v>230</v>
      </c>
      <c r="X8" s="54" t="s">
        <v>97</v>
      </c>
      <c r="Y8" s="55" t="s">
        <v>116</v>
      </c>
      <c r="Z8" s="60" t="s">
        <v>11</v>
      </c>
    </row>
    <row r="9" spans="1:27" ht="93.75" customHeight="1">
      <c r="A9" s="12" t="s">
        <v>79</v>
      </c>
      <c r="B9" s="103" t="s">
        <v>308</v>
      </c>
      <c r="C9" s="100" t="s">
        <v>260</v>
      </c>
      <c r="D9" s="56">
        <v>30000</v>
      </c>
      <c r="E9" s="58">
        <f>SUM(I9+U9)</f>
        <v>10000</v>
      </c>
      <c r="F9" s="56">
        <v>0</v>
      </c>
      <c r="G9" s="56">
        <v>10000</v>
      </c>
      <c r="H9" s="56">
        <v>0</v>
      </c>
      <c r="I9" s="57">
        <f t="shared" si="0"/>
        <v>10000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7">
        <f t="shared" si="2"/>
        <v>0</v>
      </c>
      <c r="S9" s="56">
        <v>0</v>
      </c>
      <c r="T9" s="56">
        <v>0</v>
      </c>
      <c r="U9" s="57">
        <f t="shared" si="1"/>
        <v>0</v>
      </c>
      <c r="V9" s="112" t="s">
        <v>96</v>
      </c>
      <c r="W9" s="54" t="s">
        <v>221</v>
      </c>
      <c r="X9" s="54" t="s">
        <v>97</v>
      </c>
      <c r="Y9" s="55">
        <v>2024</v>
      </c>
      <c r="Z9" s="60" t="s">
        <v>11</v>
      </c>
    </row>
    <row r="10" spans="1:27" ht="82.5" customHeight="1">
      <c r="A10" s="12" t="s">
        <v>79</v>
      </c>
      <c r="B10" s="103" t="s">
        <v>276</v>
      </c>
      <c r="C10" s="100" t="s">
        <v>275</v>
      </c>
      <c r="D10" s="56">
        <v>30000</v>
      </c>
      <c r="E10" s="58">
        <f>SUM(I10+U10)</f>
        <v>10000</v>
      </c>
      <c r="F10" s="56">
        <v>0</v>
      </c>
      <c r="G10" s="56">
        <v>10000</v>
      </c>
      <c r="H10" s="56">
        <v>0</v>
      </c>
      <c r="I10" s="57">
        <f t="shared" si="0"/>
        <v>10000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7">
        <f t="shared" si="2"/>
        <v>0</v>
      </c>
      <c r="S10" s="56">
        <v>0</v>
      </c>
      <c r="T10" s="56">
        <v>0</v>
      </c>
      <c r="U10" s="57">
        <f t="shared" si="1"/>
        <v>0</v>
      </c>
      <c r="V10" s="112" t="s">
        <v>96</v>
      </c>
      <c r="W10" s="54" t="s">
        <v>221</v>
      </c>
      <c r="X10" s="54" t="s">
        <v>97</v>
      </c>
      <c r="Y10" s="55">
        <v>2023</v>
      </c>
      <c r="Z10" s="60" t="s">
        <v>11</v>
      </c>
    </row>
    <row r="11" spans="1:27" ht="99.75" customHeight="1">
      <c r="A11" s="83" t="s">
        <v>80</v>
      </c>
      <c r="B11" s="103" t="s">
        <v>281</v>
      </c>
      <c r="C11" s="100" t="s">
        <v>98</v>
      </c>
      <c r="D11" s="56">
        <v>52000</v>
      </c>
      <c r="E11" s="58">
        <f t="shared" ref="E11:E54" si="3">SUM(I11+U11)</f>
        <v>22000</v>
      </c>
      <c r="F11" s="56">
        <v>2000</v>
      </c>
      <c r="G11" s="56">
        <v>5000</v>
      </c>
      <c r="H11" s="56">
        <v>15000</v>
      </c>
      <c r="I11" s="57">
        <f t="shared" si="0"/>
        <v>22000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7">
        <f t="shared" si="2"/>
        <v>0</v>
      </c>
      <c r="S11" s="56">
        <v>0</v>
      </c>
      <c r="T11" s="56">
        <v>0</v>
      </c>
      <c r="U11" s="57">
        <f t="shared" si="1"/>
        <v>0</v>
      </c>
      <c r="V11" s="112" t="s">
        <v>287</v>
      </c>
      <c r="W11" s="54" t="s">
        <v>220</v>
      </c>
      <c r="X11" s="54" t="s">
        <v>97</v>
      </c>
      <c r="Y11" s="55">
        <v>2023</v>
      </c>
      <c r="Z11" s="60" t="s">
        <v>11</v>
      </c>
      <c r="AA11" s="76"/>
    </row>
    <row r="12" spans="1:27" ht="76.5" customHeight="1">
      <c r="A12" s="84" t="s">
        <v>80</v>
      </c>
      <c r="B12" s="104" t="s">
        <v>178</v>
      </c>
      <c r="C12" s="99" t="s">
        <v>261</v>
      </c>
      <c r="D12" s="56">
        <v>30000</v>
      </c>
      <c r="E12" s="58">
        <f t="shared" ref="E12" si="4">SUM(I12+U12)</f>
        <v>20000</v>
      </c>
      <c r="F12" s="56">
        <v>0</v>
      </c>
      <c r="G12" s="56">
        <v>0</v>
      </c>
      <c r="H12" s="56">
        <v>20000</v>
      </c>
      <c r="I12" s="57">
        <f t="shared" si="0"/>
        <v>20000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7">
        <f t="shared" si="2"/>
        <v>0</v>
      </c>
      <c r="S12" s="56">
        <v>0</v>
      </c>
      <c r="T12" s="56">
        <v>0</v>
      </c>
      <c r="U12" s="57">
        <f t="shared" ref="U12" si="5">SUM(R12:T12)</f>
        <v>0</v>
      </c>
      <c r="V12" s="112" t="s">
        <v>222</v>
      </c>
      <c r="W12" s="54" t="s">
        <v>221</v>
      </c>
      <c r="X12" s="54" t="s">
        <v>222</v>
      </c>
      <c r="Y12" s="55">
        <v>2019</v>
      </c>
      <c r="Z12" s="60" t="s">
        <v>11</v>
      </c>
      <c r="AA12" s="76"/>
    </row>
    <row r="13" spans="1:27" ht="65.25" customHeight="1">
      <c r="A13" s="84" t="s">
        <v>80</v>
      </c>
      <c r="B13" s="104" t="s">
        <v>277</v>
      </c>
      <c r="C13" s="100" t="s">
        <v>180</v>
      </c>
      <c r="D13" s="56">
        <v>2250000</v>
      </c>
      <c r="E13" s="58">
        <f t="shared" ref="E13" si="6">SUM(I13+U13)</f>
        <v>650000</v>
      </c>
      <c r="F13" s="56">
        <v>50000</v>
      </c>
      <c r="G13" s="56">
        <v>50000</v>
      </c>
      <c r="H13" s="56">
        <v>50000</v>
      </c>
      <c r="I13" s="57">
        <f t="shared" si="0"/>
        <v>150000</v>
      </c>
      <c r="J13" s="56"/>
      <c r="K13" s="56"/>
      <c r="L13" s="56">
        <v>0</v>
      </c>
      <c r="M13" s="56">
        <v>0</v>
      </c>
      <c r="N13" s="56">
        <v>500000</v>
      </c>
      <c r="O13" s="56">
        <v>0</v>
      </c>
      <c r="P13" s="56">
        <v>0</v>
      </c>
      <c r="Q13" s="56">
        <v>0</v>
      </c>
      <c r="R13" s="57">
        <f t="shared" si="2"/>
        <v>500000</v>
      </c>
      <c r="S13" s="56">
        <v>0</v>
      </c>
      <c r="T13" s="56">
        <v>0</v>
      </c>
      <c r="U13" s="57">
        <f t="shared" ref="U13" si="7">SUM(R13:T13)</f>
        <v>500000</v>
      </c>
      <c r="V13" s="112" t="s">
        <v>97</v>
      </c>
      <c r="W13" s="54" t="s">
        <v>231</v>
      </c>
      <c r="X13" s="54" t="s">
        <v>97</v>
      </c>
      <c r="Y13" s="55" t="s">
        <v>116</v>
      </c>
      <c r="Z13" s="60" t="s">
        <v>11</v>
      </c>
      <c r="AA13" s="76"/>
    </row>
    <row r="14" spans="1:27" ht="81" customHeight="1">
      <c r="A14" s="84" t="s">
        <v>80</v>
      </c>
      <c r="B14" s="104" t="s">
        <v>278</v>
      </c>
      <c r="C14" s="100" t="s">
        <v>179</v>
      </c>
      <c r="D14" s="56">
        <v>1000000</v>
      </c>
      <c r="E14" s="58">
        <f t="shared" ref="E14:E15" si="8">SUM(I14+U14)</f>
        <v>1090000</v>
      </c>
      <c r="F14" s="56">
        <v>50000</v>
      </c>
      <c r="G14" s="56">
        <v>20000</v>
      </c>
      <c r="H14" s="56">
        <v>20000</v>
      </c>
      <c r="I14" s="57">
        <f t="shared" si="0"/>
        <v>90000</v>
      </c>
      <c r="J14" s="56">
        <v>0</v>
      </c>
      <c r="K14" s="56">
        <v>0</v>
      </c>
      <c r="L14" s="56">
        <v>0</v>
      </c>
      <c r="M14" s="56"/>
      <c r="N14" s="56">
        <v>100000</v>
      </c>
      <c r="O14" s="56">
        <v>0</v>
      </c>
      <c r="P14" s="56">
        <v>0</v>
      </c>
      <c r="Q14" s="56">
        <v>0</v>
      </c>
      <c r="R14" s="57">
        <f t="shared" si="2"/>
        <v>100000</v>
      </c>
      <c r="S14" s="56">
        <v>500000</v>
      </c>
      <c r="T14" s="56">
        <v>400000</v>
      </c>
      <c r="U14" s="57">
        <f t="shared" ref="U14:U15" si="9">SUM(R14:T14)</f>
        <v>1000000</v>
      </c>
      <c r="V14" s="112" t="s">
        <v>222</v>
      </c>
      <c r="W14" s="54" t="s">
        <v>232</v>
      </c>
      <c r="X14" s="54" t="s">
        <v>97</v>
      </c>
      <c r="Y14" s="55" t="s">
        <v>282</v>
      </c>
      <c r="Z14" s="60" t="s">
        <v>11</v>
      </c>
      <c r="AA14" s="76"/>
    </row>
    <row r="15" spans="1:27" ht="58.5" customHeight="1">
      <c r="A15" s="84" t="s">
        <v>80</v>
      </c>
      <c r="B15" s="105" t="s">
        <v>101</v>
      </c>
      <c r="C15" s="100" t="s">
        <v>102</v>
      </c>
      <c r="D15" s="56">
        <v>850000</v>
      </c>
      <c r="E15" s="58">
        <f t="shared" si="8"/>
        <v>300000</v>
      </c>
      <c r="F15" s="56">
        <v>100000</v>
      </c>
      <c r="G15" s="56">
        <v>100000</v>
      </c>
      <c r="H15" s="56">
        <v>100000</v>
      </c>
      <c r="I15" s="57">
        <f t="shared" si="0"/>
        <v>300000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7">
        <f t="shared" si="2"/>
        <v>0</v>
      </c>
      <c r="S15" s="56"/>
      <c r="T15" s="56">
        <v>0</v>
      </c>
      <c r="U15" s="57">
        <f t="shared" si="9"/>
        <v>0</v>
      </c>
      <c r="V15" s="112" t="s">
        <v>97</v>
      </c>
      <c r="W15" s="54" t="s">
        <v>220</v>
      </c>
      <c r="X15" s="54" t="s">
        <v>97</v>
      </c>
      <c r="Y15" s="55">
        <v>2019</v>
      </c>
      <c r="Z15" s="60" t="s">
        <v>11</v>
      </c>
      <c r="AA15" s="76"/>
    </row>
    <row r="16" spans="1:27" ht="106.5" customHeight="1">
      <c r="A16" s="84" t="s">
        <v>80</v>
      </c>
      <c r="B16" s="105" t="s">
        <v>279</v>
      </c>
      <c r="C16" s="100" t="s">
        <v>254</v>
      </c>
      <c r="D16" s="56">
        <v>800000</v>
      </c>
      <c r="E16" s="58">
        <f t="shared" ref="E16" si="10">SUM(I16+U16)</f>
        <v>600000</v>
      </c>
      <c r="F16" s="56">
        <v>100000</v>
      </c>
      <c r="G16" s="56">
        <v>100000</v>
      </c>
      <c r="H16" s="56">
        <v>100000</v>
      </c>
      <c r="I16" s="57">
        <f t="shared" si="0"/>
        <v>300000</v>
      </c>
      <c r="J16" s="56">
        <v>0</v>
      </c>
      <c r="K16" s="56">
        <v>0</v>
      </c>
      <c r="L16" s="56">
        <v>0</v>
      </c>
      <c r="M16" s="56">
        <v>0</v>
      </c>
      <c r="N16" s="56">
        <v>100000</v>
      </c>
      <c r="O16" s="56">
        <v>0</v>
      </c>
      <c r="P16" s="56">
        <v>0</v>
      </c>
      <c r="Q16" s="56">
        <v>0</v>
      </c>
      <c r="R16" s="57">
        <f t="shared" si="2"/>
        <v>100000</v>
      </c>
      <c r="S16" s="56">
        <v>100000</v>
      </c>
      <c r="T16" s="56">
        <v>100000</v>
      </c>
      <c r="U16" s="57">
        <f t="shared" ref="U16" si="11">SUM(R16:T16)</f>
        <v>300000</v>
      </c>
      <c r="V16" s="112" t="s">
        <v>97</v>
      </c>
      <c r="W16" s="54" t="s">
        <v>220</v>
      </c>
      <c r="X16" s="54" t="s">
        <v>97</v>
      </c>
      <c r="Y16" s="55">
        <v>2020</v>
      </c>
      <c r="Z16" s="60" t="s">
        <v>11</v>
      </c>
      <c r="AA16" s="76"/>
    </row>
    <row r="17" spans="1:27" ht="95.25" customHeight="1">
      <c r="A17" s="85" t="s">
        <v>103</v>
      </c>
      <c r="B17" s="105" t="s">
        <v>104</v>
      </c>
      <c r="C17" s="100" t="s">
        <v>105</v>
      </c>
      <c r="D17" s="56">
        <v>400000</v>
      </c>
      <c r="E17" s="58">
        <f t="shared" ref="E17" si="12">SUM(I17+U17)</f>
        <v>220000</v>
      </c>
      <c r="F17" s="56">
        <v>0</v>
      </c>
      <c r="G17" s="56">
        <v>30000</v>
      </c>
      <c r="H17" s="56">
        <v>30000</v>
      </c>
      <c r="I17" s="57">
        <f t="shared" si="0"/>
        <v>60000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60000</v>
      </c>
      <c r="Q17" s="56">
        <v>0</v>
      </c>
      <c r="R17" s="57">
        <f t="shared" si="2"/>
        <v>60000</v>
      </c>
      <c r="S17" s="56">
        <v>50000</v>
      </c>
      <c r="T17" s="56">
        <v>50000</v>
      </c>
      <c r="U17" s="57">
        <f>SUM(R17:T17)</f>
        <v>160000</v>
      </c>
      <c r="V17" s="112" t="s">
        <v>182</v>
      </c>
      <c r="W17" s="54" t="s">
        <v>251</v>
      </c>
      <c r="X17" s="54" t="s">
        <v>110</v>
      </c>
      <c r="Y17" s="55" t="s">
        <v>116</v>
      </c>
      <c r="Z17" s="60" t="s">
        <v>11</v>
      </c>
      <c r="AA17" s="76"/>
    </row>
    <row r="18" spans="1:27" ht="75" customHeight="1">
      <c r="A18" s="85" t="s">
        <v>103</v>
      </c>
      <c r="B18" s="105" t="s">
        <v>106</v>
      </c>
      <c r="C18" s="100" t="s">
        <v>107</v>
      </c>
      <c r="D18" s="56">
        <v>1250000</v>
      </c>
      <c r="E18" s="58">
        <f t="shared" ref="E18:E20" si="13">SUM(I18+U18)</f>
        <v>60000</v>
      </c>
      <c r="F18" s="56">
        <v>50000</v>
      </c>
      <c r="G18" s="56">
        <v>10000</v>
      </c>
      <c r="H18" s="56"/>
      <c r="I18" s="57">
        <f t="shared" si="0"/>
        <v>60000</v>
      </c>
      <c r="J18" s="56">
        <v>0</v>
      </c>
      <c r="K18" s="56">
        <v>0</v>
      </c>
      <c r="L18" s="56">
        <v>0</v>
      </c>
      <c r="M18" s="56">
        <v>1000000</v>
      </c>
      <c r="N18" s="56">
        <v>0</v>
      </c>
      <c r="O18" s="56">
        <v>0</v>
      </c>
      <c r="P18" s="56"/>
      <c r="Q18" s="56">
        <v>0</v>
      </c>
      <c r="R18" s="57">
        <v>0</v>
      </c>
      <c r="S18" s="56">
        <v>0</v>
      </c>
      <c r="T18" s="56">
        <v>0</v>
      </c>
      <c r="U18" s="57">
        <f t="shared" ref="U18:U20" si="14">SUM(R18:T18)</f>
        <v>0</v>
      </c>
      <c r="V18" s="112" t="s">
        <v>183</v>
      </c>
      <c r="W18" s="54" t="s">
        <v>232</v>
      </c>
      <c r="X18" s="54" t="s">
        <v>110</v>
      </c>
      <c r="Y18" s="55" t="s">
        <v>116</v>
      </c>
      <c r="Z18" s="60" t="s">
        <v>11</v>
      </c>
      <c r="AA18" s="76"/>
    </row>
    <row r="19" spans="1:27" ht="73.5" customHeight="1">
      <c r="A19" s="85" t="s">
        <v>103</v>
      </c>
      <c r="B19" s="104" t="s">
        <v>108</v>
      </c>
      <c r="C19" s="100" t="s">
        <v>107</v>
      </c>
      <c r="D19" s="56">
        <v>400000</v>
      </c>
      <c r="E19" s="58">
        <f t="shared" si="13"/>
        <v>389000</v>
      </c>
      <c r="F19" s="56">
        <v>29000</v>
      </c>
      <c r="G19" s="56">
        <v>20000</v>
      </c>
      <c r="H19" s="56">
        <v>20000</v>
      </c>
      <c r="I19" s="57">
        <f t="shared" si="0"/>
        <v>69000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200000</v>
      </c>
      <c r="P19" s="56">
        <v>0</v>
      </c>
      <c r="Q19" s="56">
        <v>0</v>
      </c>
      <c r="R19" s="57">
        <f t="shared" si="2"/>
        <v>200000</v>
      </c>
      <c r="S19" s="56">
        <v>60000</v>
      </c>
      <c r="T19" s="56">
        <v>60000</v>
      </c>
      <c r="U19" s="57">
        <f t="shared" si="14"/>
        <v>320000</v>
      </c>
      <c r="V19" s="112" t="s">
        <v>109</v>
      </c>
      <c r="W19" s="54" t="s">
        <v>233</v>
      </c>
      <c r="X19" s="54" t="s">
        <v>110</v>
      </c>
      <c r="Y19" s="55" t="s">
        <v>89</v>
      </c>
      <c r="Z19" s="60" t="s">
        <v>11</v>
      </c>
      <c r="AA19" s="76"/>
    </row>
    <row r="20" spans="1:27" ht="85.5" customHeight="1">
      <c r="A20" s="85" t="s">
        <v>103</v>
      </c>
      <c r="B20" s="105" t="s">
        <v>223</v>
      </c>
      <c r="C20" s="99" t="s">
        <v>111</v>
      </c>
      <c r="D20" s="56">
        <v>15000</v>
      </c>
      <c r="E20" s="58">
        <f t="shared" si="13"/>
        <v>8000</v>
      </c>
      <c r="F20" s="56">
        <v>0</v>
      </c>
      <c r="G20" s="56">
        <v>3000</v>
      </c>
      <c r="H20" s="56">
        <v>3000</v>
      </c>
      <c r="I20" s="57">
        <f t="shared" si="0"/>
        <v>6000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7">
        <f t="shared" si="2"/>
        <v>0</v>
      </c>
      <c r="S20" s="56">
        <v>0</v>
      </c>
      <c r="T20" s="56">
        <v>2000</v>
      </c>
      <c r="U20" s="57">
        <f t="shared" si="14"/>
        <v>2000</v>
      </c>
      <c r="V20" s="112" t="s">
        <v>184</v>
      </c>
      <c r="W20" s="54" t="s">
        <v>234</v>
      </c>
      <c r="X20" s="54" t="s">
        <v>110</v>
      </c>
      <c r="Y20" s="55" t="s">
        <v>118</v>
      </c>
      <c r="Z20" s="60" t="s">
        <v>11</v>
      </c>
      <c r="AA20" s="76"/>
    </row>
    <row r="21" spans="1:27" ht="96" customHeight="1">
      <c r="A21" s="85" t="s">
        <v>103</v>
      </c>
      <c r="B21" s="105" t="s">
        <v>112</v>
      </c>
      <c r="C21" s="100" t="s">
        <v>113</v>
      </c>
      <c r="D21" s="56">
        <v>50000</v>
      </c>
      <c r="E21" s="58">
        <f t="shared" si="3"/>
        <v>35000</v>
      </c>
      <c r="F21" s="56">
        <v>5000</v>
      </c>
      <c r="G21" s="56">
        <v>5000</v>
      </c>
      <c r="H21" s="56">
        <v>10000</v>
      </c>
      <c r="I21" s="57">
        <f t="shared" si="0"/>
        <v>20000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5000</v>
      </c>
      <c r="Q21" s="56">
        <v>0</v>
      </c>
      <c r="R21" s="57">
        <f t="shared" si="2"/>
        <v>5000</v>
      </c>
      <c r="S21" s="56">
        <v>5000</v>
      </c>
      <c r="T21" s="56">
        <v>5000</v>
      </c>
      <c r="U21" s="57">
        <f t="shared" si="1"/>
        <v>15000</v>
      </c>
      <c r="V21" s="112" t="s">
        <v>110</v>
      </c>
      <c r="W21" s="54" t="s">
        <v>234</v>
      </c>
      <c r="X21" s="54" t="s">
        <v>224</v>
      </c>
      <c r="Y21" s="55" t="s">
        <v>120</v>
      </c>
      <c r="Z21" s="60" t="s">
        <v>11</v>
      </c>
    </row>
    <row r="22" spans="1:27" ht="67.5" customHeight="1">
      <c r="A22" s="85" t="s">
        <v>103</v>
      </c>
      <c r="B22" s="104" t="s">
        <v>114</v>
      </c>
      <c r="C22" s="100" t="s">
        <v>115</v>
      </c>
      <c r="D22" s="78">
        <v>300000</v>
      </c>
      <c r="E22" s="58">
        <f t="shared" si="3"/>
        <v>210000</v>
      </c>
      <c r="F22" s="56">
        <v>20000</v>
      </c>
      <c r="G22" s="56">
        <v>20000</v>
      </c>
      <c r="H22" s="56">
        <v>50000</v>
      </c>
      <c r="I22" s="57">
        <f t="shared" si="0"/>
        <v>90000</v>
      </c>
      <c r="J22" s="56">
        <v>0</v>
      </c>
      <c r="K22" s="56">
        <v>40000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7">
        <f t="shared" si="2"/>
        <v>40000</v>
      </c>
      <c r="S22" s="56">
        <v>40000</v>
      </c>
      <c r="T22" s="56">
        <v>40000</v>
      </c>
      <c r="U22" s="57">
        <f t="shared" si="1"/>
        <v>120000</v>
      </c>
      <c r="V22" s="112" t="s">
        <v>97</v>
      </c>
      <c r="W22" s="54" t="s">
        <v>235</v>
      </c>
      <c r="X22" s="54" t="s">
        <v>100</v>
      </c>
      <c r="Y22" s="55" t="s">
        <v>120</v>
      </c>
      <c r="Z22" s="60" t="s">
        <v>11</v>
      </c>
    </row>
    <row r="23" spans="1:27" ht="68.25" customHeight="1">
      <c r="A23" s="86" t="s">
        <v>103</v>
      </c>
      <c r="B23" s="106" t="s">
        <v>117</v>
      </c>
      <c r="C23" s="100" t="s">
        <v>255</v>
      </c>
      <c r="D23" s="56">
        <v>250000</v>
      </c>
      <c r="E23" s="58">
        <f t="shared" ref="E23:E25" si="15">SUM(I23+U23)</f>
        <v>105000</v>
      </c>
      <c r="F23" s="56">
        <v>5000</v>
      </c>
      <c r="G23" s="56">
        <v>20000</v>
      </c>
      <c r="H23" s="56">
        <v>20000</v>
      </c>
      <c r="I23" s="57">
        <f t="shared" si="0"/>
        <v>45000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7">
        <f t="shared" si="2"/>
        <v>0</v>
      </c>
      <c r="S23" s="56">
        <v>30000</v>
      </c>
      <c r="T23" s="56">
        <v>30000</v>
      </c>
      <c r="U23" s="57">
        <f t="shared" ref="U23:U25" si="16">SUM(R23:T23)</f>
        <v>60000</v>
      </c>
      <c r="V23" s="112" t="s">
        <v>110</v>
      </c>
      <c r="W23" s="54" t="s">
        <v>236</v>
      </c>
      <c r="X23" s="54" t="s">
        <v>110</v>
      </c>
      <c r="Y23" s="55" t="s">
        <v>309</v>
      </c>
      <c r="Z23" s="60" t="s">
        <v>11</v>
      </c>
    </row>
    <row r="24" spans="1:27" ht="69.75" customHeight="1">
      <c r="A24" s="86" t="s">
        <v>103</v>
      </c>
      <c r="B24" s="105" t="s">
        <v>283</v>
      </c>
      <c r="C24" s="100" t="s">
        <v>256</v>
      </c>
      <c r="D24" s="56">
        <v>310000</v>
      </c>
      <c r="E24" s="58">
        <f t="shared" si="15"/>
        <v>210000</v>
      </c>
      <c r="F24" s="56">
        <v>0</v>
      </c>
      <c r="G24" s="56">
        <v>30000</v>
      </c>
      <c r="H24" s="56">
        <v>30000</v>
      </c>
      <c r="I24" s="57">
        <f t="shared" si="0"/>
        <v>60000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7">
        <f t="shared" si="2"/>
        <v>0</v>
      </c>
      <c r="S24" s="56">
        <v>50000</v>
      </c>
      <c r="T24" s="56">
        <v>100000</v>
      </c>
      <c r="U24" s="57">
        <f t="shared" si="16"/>
        <v>150000</v>
      </c>
      <c r="V24" s="112" t="s">
        <v>110</v>
      </c>
      <c r="W24" s="54" t="s">
        <v>236</v>
      </c>
      <c r="X24" s="54" t="s">
        <v>110</v>
      </c>
      <c r="Y24" s="55" t="s">
        <v>307</v>
      </c>
      <c r="Z24" s="60" t="s">
        <v>11</v>
      </c>
    </row>
    <row r="25" spans="1:27" ht="69.75" customHeight="1">
      <c r="A25" s="86" t="s">
        <v>103</v>
      </c>
      <c r="B25" s="105" t="s">
        <v>300</v>
      </c>
      <c r="C25" s="100" t="s">
        <v>256</v>
      </c>
      <c r="D25" s="56">
        <v>150000</v>
      </c>
      <c r="E25" s="58">
        <f t="shared" si="15"/>
        <v>145000</v>
      </c>
      <c r="F25" s="56">
        <v>0</v>
      </c>
      <c r="G25" s="56">
        <v>20000</v>
      </c>
      <c r="H25" s="56">
        <v>20000</v>
      </c>
      <c r="I25" s="57">
        <f t="shared" si="0"/>
        <v>40000</v>
      </c>
      <c r="J25" s="116">
        <v>0</v>
      </c>
      <c r="K25" s="56">
        <v>0</v>
      </c>
      <c r="L25" s="56">
        <v>0</v>
      </c>
      <c r="M25" s="116">
        <v>0</v>
      </c>
      <c r="N25" s="112">
        <v>0</v>
      </c>
      <c r="O25" s="54">
        <v>0</v>
      </c>
      <c r="P25" s="54">
        <v>0</v>
      </c>
      <c r="Q25" s="55">
        <v>0</v>
      </c>
      <c r="R25" s="57">
        <f t="shared" si="2"/>
        <v>0</v>
      </c>
      <c r="S25" s="56">
        <v>52500</v>
      </c>
      <c r="T25" s="56">
        <v>52500</v>
      </c>
      <c r="U25" s="57">
        <f t="shared" si="16"/>
        <v>105000</v>
      </c>
      <c r="V25" s="112" t="s">
        <v>110</v>
      </c>
      <c r="W25" s="54" t="s">
        <v>301</v>
      </c>
      <c r="X25" s="54" t="s">
        <v>110</v>
      </c>
      <c r="Y25" s="55" t="s">
        <v>302</v>
      </c>
      <c r="Z25" s="60" t="s">
        <v>11</v>
      </c>
    </row>
    <row r="26" spans="1:27" ht="65">
      <c r="A26" s="86" t="s">
        <v>103</v>
      </c>
      <c r="B26" s="101" t="s">
        <v>119</v>
      </c>
      <c r="C26" s="100" t="s">
        <v>262</v>
      </c>
      <c r="D26" s="56">
        <v>50000</v>
      </c>
      <c r="E26" s="58">
        <f t="shared" si="3"/>
        <v>22000</v>
      </c>
      <c r="F26" s="56">
        <v>2000</v>
      </c>
      <c r="G26" s="56">
        <v>5000</v>
      </c>
      <c r="H26" s="56">
        <v>5000</v>
      </c>
      <c r="I26" s="57">
        <f t="shared" si="0"/>
        <v>12000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7">
        <f t="shared" si="2"/>
        <v>0</v>
      </c>
      <c r="S26" s="56">
        <v>5000</v>
      </c>
      <c r="T26" s="56">
        <v>5000</v>
      </c>
      <c r="U26" s="57">
        <f t="shared" si="1"/>
        <v>10000</v>
      </c>
      <c r="V26" s="112" t="s">
        <v>185</v>
      </c>
      <c r="W26" s="54" t="s">
        <v>234</v>
      </c>
      <c r="X26" s="54" t="s">
        <v>97</v>
      </c>
      <c r="Y26" s="55" t="s">
        <v>116</v>
      </c>
      <c r="Z26" s="60" t="s">
        <v>11</v>
      </c>
    </row>
    <row r="27" spans="1:27" ht="91">
      <c r="A27" s="86" t="s">
        <v>103</v>
      </c>
      <c r="B27" s="106" t="s">
        <v>122</v>
      </c>
      <c r="C27" s="100" t="s">
        <v>121</v>
      </c>
      <c r="D27" s="56">
        <v>7000</v>
      </c>
      <c r="E27" s="58">
        <f t="shared" si="3"/>
        <v>10000</v>
      </c>
      <c r="F27" s="56">
        <v>5000</v>
      </c>
      <c r="G27" s="56">
        <v>0</v>
      </c>
      <c r="H27" s="56">
        <v>5000</v>
      </c>
      <c r="I27" s="57">
        <f t="shared" si="0"/>
        <v>10000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7">
        <f t="shared" si="2"/>
        <v>0</v>
      </c>
      <c r="S27" s="56">
        <v>0</v>
      </c>
      <c r="T27" s="56">
        <v>0</v>
      </c>
      <c r="U27" s="57">
        <f t="shared" si="1"/>
        <v>0</v>
      </c>
      <c r="V27" s="112" t="s">
        <v>110</v>
      </c>
      <c r="W27" s="54" t="s">
        <v>220</v>
      </c>
      <c r="X27" s="54" t="s">
        <v>110</v>
      </c>
      <c r="Y27" s="55">
        <v>2022</v>
      </c>
      <c r="Z27" s="60" t="s">
        <v>11</v>
      </c>
    </row>
    <row r="28" spans="1:27" ht="69">
      <c r="A28" s="86" t="s">
        <v>103</v>
      </c>
      <c r="B28" s="103" t="s">
        <v>284</v>
      </c>
      <c r="C28" s="99" t="s">
        <v>123</v>
      </c>
      <c r="D28" s="56">
        <v>40000</v>
      </c>
      <c r="E28" s="58">
        <f t="shared" si="3"/>
        <v>25000</v>
      </c>
      <c r="F28" s="56">
        <v>5000</v>
      </c>
      <c r="G28" s="56">
        <v>10000</v>
      </c>
      <c r="H28" s="56">
        <v>10000</v>
      </c>
      <c r="I28" s="57">
        <f t="shared" si="0"/>
        <v>25000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7">
        <f t="shared" si="2"/>
        <v>0</v>
      </c>
      <c r="S28" s="56">
        <v>0</v>
      </c>
      <c r="T28" s="56">
        <v>0</v>
      </c>
      <c r="U28" s="57">
        <f t="shared" si="1"/>
        <v>0</v>
      </c>
      <c r="V28" s="112" t="s">
        <v>110</v>
      </c>
      <c r="W28" s="54" t="s">
        <v>220</v>
      </c>
      <c r="X28" s="54" t="s">
        <v>110</v>
      </c>
      <c r="Y28" s="55">
        <v>2020</v>
      </c>
      <c r="Z28" s="60" t="s">
        <v>11</v>
      </c>
      <c r="AA28" s="76"/>
    </row>
    <row r="29" spans="1:27" ht="81.75" customHeight="1">
      <c r="A29" s="87" t="s">
        <v>81</v>
      </c>
      <c r="B29" s="104" t="s">
        <v>186</v>
      </c>
      <c r="C29" s="99" t="s">
        <v>263</v>
      </c>
      <c r="D29" s="56">
        <v>40000</v>
      </c>
      <c r="E29" s="58">
        <f t="shared" si="3"/>
        <v>40000</v>
      </c>
      <c r="F29" s="56">
        <v>0</v>
      </c>
      <c r="G29" s="56">
        <v>0</v>
      </c>
      <c r="H29" s="56">
        <v>20000</v>
      </c>
      <c r="I29" s="57">
        <f t="shared" si="0"/>
        <v>20000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7">
        <f t="shared" si="2"/>
        <v>0</v>
      </c>
      <c r="S29" s="56">
        <v>0</v>
      </c>
      <c r="T29" s="56">
        <v>20000</v>
      </c>
      <c r="U29" s="57">
        <f t="shared" si="1"/>
        <v>20000</v>
      </c>
      <c r="V29" s="112" t="s">
        <v>110</v>
      </c>
      <c r="W29" s="54" t="s">
        <v>235</v>
      </c>
      <c r="X29" s="54" t="s">
        <v>110</v>
      </c>
      <c r="Y29" s="55" t="s">
        <v>309</v>
      </c>
      <c r="Z29" s="60" t="s">
        <v>75</v>
      </c>
    </row>
    <row r="30" spans="1:27" ht="69">
      <c r="A30" s="87" t="s">
        <v>81</v>
      </c>
      <c r="B30" s="106" t="s">
        <v>124</v>
      </c>
      <c r="C30" s="99" t="s">
        <v>291</v>
      </c>
      <c r="D30" s="56">
        <v>500000</v>
      </c>
      <c r="E30" s="58">
        <f t="shared" si="3"/>
        <v>200000</v>
      </c>
      <c r="F30" s="56">
        <v>0</v>
      </c>
      <c r="G30" s="56">
        <v>50000</v>
      </c>
      <c r="H30" s="56">
        <v>50000</v>
      </c>
      <c r="I30" s="57">
        <f t="shared" si="0"/>
        <v>100000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7">
        <f t="shared" si="2"/>
        <v>0</v>
      </c>
      <c r="S30" s="56">
        <v>50000</v>
      </c>
      <c r="T30" s="56">
        <v>50000</v>
      </c>
      <c r="U30" s="57">
        <f t="shared" si="1"/>
        <v>100000</v>
      </c>
      <c r="V30" s="112" t="s">
        <v>110</v>
      </c>
      <c r="W30" s="54" t="s">
        <v>233</v>
      </c>
      <c r="X30" s="54" t="s">
        <v>110</v>
      </c>
      <c r="Y30" s="55" t="s">
        <v>89</v>
      </c>
      <c r="Z30" s="60" t="s">
        <v>75</v>
      </c>
    </row>
    <row r="31" spans="1:27" ht="69">
      <c r="A31" s="87" t="s">
        <v>81</v>
      </c>
      <c r="B31" s="99" t="s">
        <v>125</v>
      </c>
      <c r="C31" s="99" t="s">
        <v>264</v>
      </c>
      <c r="D31" s="56">
        <v>20000</v>
      </c>
      <c r="E31" s="58">
        <f t="shared" ref="E31" si="17">SUM(I31+U31)</f>
        <v>8000</v>
      </c>
      <c r="F31" s="56">
        <v>0</v>
      </c>
      <c r="G31" s="56">
        <v>4000</v>
      </c>
      <c r="H31" s="56">
        <v>4000</v>
      </c>
      <c r="I31" s="57">
        <f t="shared" si="0"/>
        <v>8000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7">
        <f t="shared" si="2"/>
        <v>0</v>
      </c>
      <c r="S31" s="56">
        <v>0</v>
      </c>
      <c r="T31" s="56">
        <v>0</v>
      </c>
      <c r="U31" s="57">
        <f t="shared" ref="U31" si="18">SUM(R31:T31)</f>
        <v>0</v>
      </c>
      <c r="V31" s="112" t="s">
        <v>187</v>
      </c>
      <c r="W31" s="54" t="s">
        <v>220</v>
      </c>
      <c r="X31" s="54" t="s">
        <v>110</v>
      </c>
      <c r="Y31" s="55">
        <v>2019</v>
      </c>
      <c r="Z31" s="60" t="s">
        <v>75</v>
      </c>
    </row>
    <row r="32" spans="1:27" ht="69">
      <c r="A32" s="87" t="s">
        <v>81</v>
      </c>
      <c r="B32" s="107" t="s">
        <v>203</v>
      </c>
      <c r="C32" s="99" t="s">
        <v>265</v>
      </c>
      <c r="D32" s="56">
        <v>190000</v>
      </c>
      <c r="E32" s="58">
        <f t="shared" ref="E32" si="19">SUM(I32+U32)</f>
        <v>85000</v>
      </c>
      <c r="F32" s="56">
        <v>0</v>
      </c>
      <c r="G32" s="56">
        <v>0</v>
      </c>
      <c r="H32" s="56">
        <v>15000</v>
      </c>
      <c r="I32" s="57">
        <f t="shared" si="0"/>
        <v>15000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7">
        <f t="shared" si="2"/>
        <v>0</v>
      </c>
      <c r="S32" s="56">
        <v>35000</v>
      </c>
      <c r="T32" s="56">
        <v>35000</v>
      </c>
      <c r="U32" s="57">
        <f t="shared" ref="U32" si="20">SUM(R32:T32)</f>
        <v>70000</v>
      </c>
      <c r="V32" s="112" t="s">
        <v>127</v>
      </c>
      <c r="W32" s="54" t="s">
        <v>237</v>
      </c>
      <c r="X32" s="54" t="s">
        <v>110</v>
      </c>
      <c r="Y32" s="55" t="s">
        <v>310</v>
      </c>
      <c r="Z32" s="60" t="s">
        <v>75</v>
      </c>
    </row>
    <row r="33" spans="1:27" ht="69">
      <c r="A33" s="87" t="s">
        <v>81</v>
      </c>
      <c r="B33" s="104" t="s">
        <v>126</v>
      </c>
      <c r="C33" s="100" t="s">
        <v>266</v>
      </c>
      <c r="D33" s="56">
        <v>210000</v>
      </c>
      <c r="E33" s="58">
        <f t="shared" si="3"/>
        <v>124000</v>
      </c>
      <c r="F33" s="56">
        <v>5000</v>
      </c>
      <c r="G33" s="56">
        <v>7000</v>
      </c>
      <c r="H33" s="56">
        <v>7000</v>
      </c>
      <c r="I33" s="57">
        <f t="shared" si="0"/>
        <v>19000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35000</v>
      </c>
      <c r="Q33" s="56">
        <v>0</v>
      </c>
      <c r="R33" s="57">
        <f t="shared" si="2"/>
        <v>35000</v>
      </c>
      <c r="S33" s="56">
        <v>35000</v>
      </c>
      <c r="T33" s="56">
        <v>35000</v>
      </c>
      <c r="U33" s="57">
        <f t="shared" si="1"/>
        <v>105000</v>
      </c>
      <c r="V33" s="112" t="s">
        <v>99</v>
      </c>
      <c r="W33" s="54" t="s">
        <v>235</v>
      </c>
      <c r="X33" s="54" t="s">
        <v>110</v>
      </c>
      <c r="Y33" s="55" t="s">
        <v>116</v>
      </c>
      <c r="Z33" s="60" t="s">
        <v>75</v>
      </c>
      <c r="AA33" s="76"/>
    </row>
    <row r="34" spans="1:27" ht="85.5" customHeight="1">
      <c r="A34" s="87" t="s">
        <v>81</v>
      </c>
      <c r="B34" s="106" t="s">
        <v>128</v>
      </c>
      <c r="C34" s="99" t="s">
        <v>267</v>
      </c>
      <c r="D34" s="56">
        <v>65000</v>
      </c>
      <c r="E34" s="58">
        <f t="shared" ref="E34" si="21">SUM(I34+U34)</f>
        <v>26000</v>
      </c>
      <c r="F34" s="56">
        <v>0</v>
      </c>
      <c r="G34" s="56">
        <v>7000</v>
      </c>
      <c r="H34" s="56">
        <v>7000</v>
      </c>
      <c r="I34" s="57">
        <f t="shared" si="0"/>
        <v>14000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7">
        <f t="shared" si="2"/>
        <v>0</v>
      </c>
      <c r="S34" s="56">
        <v>6000</v>
      </c>
      <c r="T34" s="56">
        <v>6000</v>
      </c>
      <c r="U34" s="57">
        <f t="shared" ref="U34" si="22">SUM(R34:T34)</f>
        <v>12000</v>
      </c>
      <c r="V34" s="112" t="s">
        <v>110</v>
      </c>
      <c r="W34" s="54" t="s">
        <v>238</v>
      </c>
      <c r="X34" s="54" t="s">
        <v>110</v>
      </c>
      <c r="Y34" s="55" t="s">
        <v>89</v>
      </c>
      <c r="Z34" s="60" t="s">
        <v>75</v>
      </c>
      <c r="AA34" s="76"/>
    </row>
    <row r="35" spans="1:27" ht="69">
      <c r="A35" s="87" t="s">
        <v>81</v>
      </c>
      <c r="B35" s="106" t="s">
        <v>129</v>
      </c>
      <c r="C35" s="100" t="s">
        <v>268</v>
      </c>
      <c r="D35" s="56">
        <v>70000</v>
      </c>
      <c r="E35" s="58">
        <f t="shared" ref="E35" si="23">SUM(I35+U35)</f>
        <v>37000</v>
      </c>
      <c r="F35" s="56">
        <v>5000</v>
      </c>
      <c r="G35" s="56">
        <v>10000</v>
      </c>
      <c r="H35" s="56">
        <v>10000</v>
      </c>
      <c r="I35" s="57">
        <f t="shared" si="0"/>
        <v>25000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4000</v>
      </c>
      <c r="Q35" s="56">
        <v>0</v>
      </c>
      <c r="R35" s="57">
        <f t="shared" si="2"/>
        <v>4000</v>
      </c>
      <c r="S35" s="56">
        <v>4000</v>
      </c>
      <c r="T35" s="56">
        <v>4000</v>
      </c>
      <c r="U35" s="57">
        <f t="shared" ref="U35" si="24">SUM(R35:T35)</f>
        <v>12000</v>
      </c>
      <c r="V35" s="112" t="s">
        <v>188</v>
      </c>
      <c r="W35" s="54" t="s">
        <v>234</v>
      </c>
      <c r="X35" s="54" t="s">
        <v>110</v>
      </c>
      <c r="Y35" s="55" t="s">
        <v>120</v>
      </c>
      <c r="Z35" s="60" t="s">
        <v>75</v>
      </c>
      <c r="AA35" s="76"/>
    </row>
    <row r="36" spans="1:27" ht="92">
      <c r="A36" s="89" t="s">
        <v>81</v>
      </c>
      <c r="B36" s="102" t="s">
        <v>130</v>
      </c>
      <c r="C36" s="100" t="s">
        <v>269</v>
      </c>
      <c r="D36" s="56">
        <v>210000</v>
      </c>
      <c r="E36" s="58">
        <f t="shared" ref="E36" si="25">SUM(I36+U36)</f>
        <v>130000</v>
      </c>
      <c r="F36" s="56">
        <v>20000</v>
      </c>
      <c r="G36" s="56">
        <v>30000</v>
      </c>
      <c r="H36" s="56">
        <v>30000</v>
      </c>
      <c r="I36" s="57">
        <f t="shared" si="0"/>
        <v>80000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7">
        <f t="shared" si="2"/>
        <v>0</v>
      </c>
      <c r="S36" s="56">
        <v>25000</v>
      </c>
      <c r="T36" s="56">
        <v>25000</v>
      </c>
      <c r="U36" s="57">
        <f t="shared" ref="U36" si="26">SUM(R36:T36)</f>
        <v>50000</v>
      </c>
      <c r="V36" s="112" t="s">
        <v>110</v>
      </c>
      <c r="W36" s="54" t="s">
        <v>252</v>
      </c>
      <c r="X36" s="54" t="s">
        <v>110</v>
      </c>
      <c r="Y36" s="55" t="s">
        <v>89</v>
      </c>
      <c r="Z36" s="60" t="s">
        <v>75</v>
      </c>
      <c r="AA36" s="76"/>
    </row>
    <row r="37" spans="1:27" ht="69">
      <c r="A37" s="89" t="s">
        <v>81</v>
      </c>
      <c r="B37" s="104" t="s">
        <v>131</v>
      </c>
      <c r="C37" s="99" t="s">
        <v>270</v>
      </c>
      <c r="D37" s="56">
        <v>500000</v>
      </c>
      <c r="E37" s="58">
        <f t="shared" si="3"/>
        <v>50000</v>
      </c>
      <c r="F37" s="56">
        <v>0</v>
      </c>
      <c r="G37" s="56">
        <v>0</v>
      </c>
      <c r="H37" s="56">
        <v>50000</v>
      </c>
      <c r="I37" s="57">
        <f t="shared" si="0"/>
        <v>50000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7">
        <f t="shared" si="2"/>
        <v>0</v>
      </c>
      <c r="S37" s="56">
        <v>0</v>
      </c>
      <c r="T37" s="56">
        <v>0</v>
      </c>
      <c r="U37" s="57">
        <f t="shared" si="1"/>
        <v>0</v>
      </c>
      <c r="V37" s="112" t="s">
        <v>110</v>
      </c>
      <c r="W37" s="54" t="s">
        <v>231</v>
      </c>
      <c r="X37" s="54" t="s">
        <v>110</v>
      </c>
      <c r="Y37" s="55" t="s">
        <v>120</v>
      </c>
      <c r="Z37" s="60" t="s">
        <v>75</v>
      </c>
    </row>
    <row r="38" spans="1:27" ht="52">
      <c r="A38" s="90" t="s">
        <v>82</v>
      </c>
      <c r="B38" s="106" t="s">
        <v>189</v>
      </c>
      <c r="C38" s="100" t="s">
        <v>206</v>
      </c>
      <c r="D38" s="56">
        <v>150000</v>
      </c>
      <c r="E38" s="58">
        <f t="shared" si="3"/>
        <v>700000</v>
      </c>
      <c r="F38" s="56">
        <v>200000</v>
      </c>
      <c r="G38" s="56">
        <v>200000</v>
      </c>
      <c r="H38" s="56">
        <v>200000</v>
      </c>
      <c r="I38" s="57">
        <f t="shared" si="0"/>
        <v>600000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7">
        <f t="shared" si="2"/>
        <v>0</v>
      </c>
      <c r="S38" s="56">
        <v>50000</v>
      </c>
      <c r="T38" s="56">
        <v>50000</v>
      </c>
      <c r="U38" s="57">
        <f t="shared" si="1"/>
        <v>100000</v>
      </c>
      <c r="V38" s="113" t="s">
        <v>132</v>
      </c>
      <c r="W38" s="54" t="s">
        <v>239</v>
      </c>
      <c r="X38" s="54" t="s">
        <v>132</v>
      </c>
      <c r="Y38" s="55" t="s">
        <v>311</v>
      </c>
      <c r="Z38" s="60" t="s">
        <v>75</v>
      </c>
    </row>
    <row r="39" spans="1:27" ht="46.5">
      <c r="A39" s="90" t="s">
        <v>82</v>
      </c>
      <c r="B39" s="101" t="s">
        <v>190</v>
      </c>
      <c r="C39" s="100" t="s">
        <v>298</v>
      </c>
      <c r="D39" s="56">
        <v>42000</v>
      </c>
      <c r="E39" s="58">
        <f t="shared" ref="E39" si="27">SUM(I39+U39)</f>
        <v>35000</v>
      </c>
      <c r="F39" s="56">
        <v>0</v>
      </c>
      <c r="G39" s="56">
        <v>10000</v>
      </c>
      <c r="H39" s="56">
        <v>5000</v>
      </c>
      <c r="I39" s="57">
        <f t="shared" si="0"/>
        <v>15000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7">
        <f t="shared" si="2"/>
        <v>0</v>
      </c>
      <c r="S39" s="56">
        <v>10000</v>
      </c>
      <c r="T39" s="56">
        <v>10000</v>
      </c>
      <c r="U39" s="57">
        <f t="shared" ref="U39" si="28">SUM(R39:T39)</f>
        <v>20000</v>
      </c>
      <c r="V39" s="113" t="s">
        <v>191</v>
      </c>
      <c r="W39" s="54" t="s">
        <v>240</v>
      </c>
      <c r="X39" s="54" t="s">
        <v>132</v>
      </c>
      <c r="Y39" s="55" t="s">
        <v>312</v>
      </c>
      <c r="Z39" s="60" t="s">
        <v>75</v>
      </c>
    </row>
    <row r="40" spans="1:27" ht="65">
      <c r="A40" s="90" t="s">
        <v>82</v>
      </c>
      <c r="B40" s="104" t="s">
        <v>133</v>
      </c>
      <c r="C40" s="99" t="s">
        <v>271</v>
      </c>
      <c r="D40" s="56">
        <v>5000</v>
      </c>
      <c r="E40" s="58">
        <f t="shared" ref="E40" si="29">SUM(I40+U40)</f>
        <v>7000</v>
      </c>
      <c r="F40" s="56">
        <v>2000</v>
      </c>
      <c r="G40" s="56">
        <v>2500</v>
      </c>
      <c r="H40" s="56">
        <v>2500</v>
      </c>
      <c r="I40" s="57">
        <f t="shared" si="0"/>
        <v>7000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7">
        <f t="shared" si="2"/>
        <v>0</v>
      </c>
      <c r="S40" s="56">
        <v>0</v>
      </c>
      <c r="T40" s="56">
        <v>0</v>
      </c>
      <c r="U40" s="57">
        <f t="shared" ref="U40" si="30">SUM(R40:T40)</f>
        <v>0</v>
      </c>
      <c r="V40" s="113" t="s">
        <v>132</v>
      </c>
      <c r="W40" s="54" t="s">
        <v>220</v>
      </c>
      <c r="X40" s="54" t="s">
        <v>132</v>
      </c>
      <c r="Y40" s="55">
        <v>2022</v>
      </c>
      <c r="Z40" s="60" t="s">
        <v>75</v>
      </c>
    </row>
    <row r="41" spans="1:27" ht="91">
      <c r="A41" s="91" t="s">
        <v>82</v>
      </c>
      <c r="B41" s="106" t="s">
        <v>280</v>
      </c>
      <c r="C41" s="99" t="s">
        <v>134</v>
      </c>
      <c r="D41" s="56">
        <v>45400</v>
      </c>
      <c r="E41" s="58">
        <f t="shared" ref="E41" si="31">SUM(I41+U41)</f>
        <v>22000</v>
      </c>
      <c r="F41" s="56">
        <v>2000</v>
      </c>
      <c r="G41" s="56">
        <v>2000</v>
      </c>
      <c r="H41" s="56">
        <v>2000</v>
      </c>
      <c r="I41" s="57">
        <f t="shared" si="0"/>
        <v>6000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7">
        <f t="shared" si="2"/>
        <v>0</v>
      </c>
      <c r="S41" s="56">
        <v>8000</v>
      </c>
      <c r="T41" s="56">
        <v>8000</v>
      </c>
      <c r="U41" s="57">
        <f t="shared" ref="U41" si="32">SUM(R41:T41)</f>
        <v>16000</v>
      </c>
      <c r="V41" s="113" t="s">
        <v>192</v>
      </c>
      <c r="W41" s="54" t="s">
        <v>241</v>
      </c>
      <c r="X41" s="54" t="s">
        <v>132</v>
      </c>
      <c r="Y41" s="55" t="s">
        <v>312</v>
      </c>
      <c r="Z41" s="60" t="s">
        <v>75</v>
      </c>
    </row>
    <row r="42" spans="1:27" ht="78">
      <c r="A42" s="91" t="s">
        <v>82</v>
      </c>
      <c r="B42" s="106" t="s">
        <v>227</v>
      </c>
      <c r="C42" s="99" t="s">
        <v>135</v>
      </c>
      <c r="D42" s="56">
        <v>10000</v>
      </c>
      <c r="E42" s="58">
        <f t="shared" ref="E42" si="33">SUM(I42+U42)</f>
        <v>8000</v>
      </c>
      <c r="F42" s="56">
        <v>0</v>
      </c>
      <c r="G42" s="56">
        <v>1000</v>
      </c>
      <c r="H42" s="56">
        <v>1000</v>
      </c>
      <c r="I42" s="57">
        <f t="shared" si="0"/>
        <v>2000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7">
        <f t="shared" si="2"/>
        <v>0</v>
      </c>
      <c r="S42" s="56">
        <v>2000</v>
      </c>
      <c r="T42" s="56">
        <v>4000</v>
      </c>
      <c r="U42" s="57">
        <f t="shared" ref="U42" si="34">SUM(R42:T42)</f>
        <v>6000</v>
      </c>
      <c r="V42" s="113" t="s">
        <v>193</v>
      </c>
      <c r="W42" s="54" t="s">
        <v>242</v>
      </c>
      <c r="X42" s="54" t="s">
        <v>132</v>
      </c>
      <c r="Y42" s="55" t="s">
        <v>312</v>
      </c>
      <c r="Z42" s="60" t="s">
        <v>75</v>
      </c>
    </row>
    <row r="43" spans="1:27" ht="65">
      <c r="A43" s="91" t="s">
        <v>82</v>
      </c>
      <c r="B43" s="104" t="s">
        <v>228</v>
      </c>
      <c r="C43" s="99" t="s">
        <v>293</v>
      </c>
      <c r="D43" s="56">
        <v>20000</v>
      </c>
      <c r="E43" s="58">
        <f t="shared" ref="E43:E44" si="35">SUM(I43+U43)</f>
        <v>20000</v>
      </c>
      <c r="F43" s="56">
        <v>10000</v>
      </c>
      <c r="G43" s="56">
        <v>2000</v>
      </c>
      <c r="H43" s="56">
        <v>2000</v>
      </c>
      <c r="I43" s="57">
        <f t="shared" si="0"/>
        <v>14000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2000</v>
      </c>
      <c r="Q43" s="56">
        <v>0</v>
      </c>
      <c r="R43" s="57">
        <f t="shared" si="2"/>
        <v>2000</v>
      </c>
      <c r="S43" s="56">
        <v>2000</v>
      </c>
      <c r="T43" s="56">
        <v>2000</v>
      </c>
      <c r="U43" s="57">
        <f t="shared" ref="U43" si="36">SUM(R43:T43)</f>
        <v>6000</v>
      </c>
      <c r="V43" s="113" t="s">
        <v>132</v>
      </c>
      <c r="W43" s="54" t="s">
        <v>243</v>
      </c>
      <c r="X43" s="54" t="s">
        <v>132</v>
      </c>
      <c r="Y43" s="55" t="s">
        <v>253</v>
      </c>
      <c r="Z43" s="60" t="s">
        <v>75</v>
      </c>
    </row>
    <row r="44" spans="1:27" ht="52">
      <c r="A44" s="88" t="s">
        <v>82</v>
      </c>
      <c r="B44" s="104" t="s">
        <v>316</v>
      </c>
      <c r="C44" s="99" t="s">
        <v>317</v>
      </c>
      <c r="D44" s="56">
        <v>37000</v>
      </c>
      <c r="E44" s="58">
        <f t="shared" si="35"/>
        <v>0</v>
      </c>
      <c r="F44" s="56">
        <v>0</v>
      </c>
      <c r="G44" s="56">
        <v>0</v>
      </c>
      <c r="H44" s="56">
        <v>0</v>
      </c>
      <c r="I44" s="57">
        <f t="shared" ref="I44" si="37">SUM(F44:H44)</f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7">
        <f t="shared" si="2"/>
        <v>0</v>
      </c>
      <c r="S44" s="56">
        <v>0</v>
      </c>
      <c r="T44" s="56">
        <v>0</v>
      </c>
      <c r="U44" s="57">
        <f t="shared" ref="U44" si="38">SUM(R44:T44)</f>
        <v>0</v>
      </c>
      <c r="V44" s="113" t="s">
        <v>132</v>
      </c>
      <c r="W44" s="54" t="s">
        <v>221</v>
      </c>
      <c r="X44" s="54" t="s">
        <v>132</v>
      </c>
      <c r="Y44" s="55">
        <v>2019</v>
      </c>
      <c r="Z44" s="60" t="s">
        <v>75</v>
      </c>
    </row>
    <row r="45" spans="1:27" ht="69">
      <c r="A45" s="88" t="s">
        <v>82</v>
      </c>
      <c r="B45" s="106" t="s">
        <v>137</v>
      </c>
      <c r="C45" s="99" t="s">
        <v>136</v>
      </c>
      <c r="D45" s="56">
        <v>45000</v>
      </c>
      <c r="E45" s="58">
        <f t="shared" ref="E45" si="39">SUM(I45+U45)</f>
        <v>24000</v>
      </c>
      <c r="F45" s="56">
        <v>10000</v>
      </c>
      <c r="G45" s="56">
        <v>4000</v>
      </c>
      <c r="H45" s="56">
        <v>0</v>
      </c>
      <c r="I45" s="57">
        <f t="shared" si="0"/>
        <v>14000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7">
        <f t="shared" si="2"/>
        <v>0</v>
      </c>
      <c r="S45" s="56">
        <v>5000</v>
      </c>
      <c r="T45" s="56">
        <v>5000</v>
      </c>
      <c r="U45" s="57">
        <f t="shared" ref="U45" si="40">SUM(R45:T45)</f>
        <v>10000</v>
      </c>
      <c r="V45" s="113" t="s">
        <v>132</v>
      </c>
      <c r="W45" s="54" t="s">
        <v>244</v>
      </c>
      <c r="X45" s="54" t="s">
        <v>110</v>
      </c>
      <c r="Y45" s="55" t="s">
        <v>313</v>
      </c>
      <c r="Z45" s="60" t="s">
        <v>75</v>
      </c>
    </row>
    <row r="46" spans="1:27" ht="65">
      <c r="A46" s="88" t="s">
        <v>82</v>
      </c>
      <c r="B46" s="106" t="s">
        <v>138</v>
      </c>
      <c r="C46" s="99" t="s">
        <v>139</v>
      </c>
      <c r="D46" s="56">
        <v>120000</v>
      </c>
      <c r="E46" s="58">
        <f t="shared" ref="E46" si="41">SUM(I46+U46)</f>
        <v>50000</v>
      </c>
      <c r="F46" s="56">
        <v>0</v>
      </c>
      <c r="G46" s="56">
        <v>10000</v>
      </c>
      <c r="H46" s="56">
        <v>0</v>
      </c>
      <c r="I46" s="57">
        <f t="shared" si="0"/>
        <v>10000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7">
        <f t="shared" si="2"/>
        <v>0</v>
      </c>
      <c r="S46" s="56">
        <v>20000</v>
      </c>
      <c r="T46" s="56">
        <v>20000</v>
      </c>
      <c r="U46" s="57">
        <f t="shared" ref="U46" si="42">SUM(R46:T46)</f>
        <v>40000</v>
      </c>
      <c r="V46" s="113" t="s">
        <v>132</v>
      </c>
      <c r="W46" s="54" t="s">
        <v>240</v>
      </c>
      <c r="X46" s="54" t="s">
        <v>132</v>
      </c>
      <c r="Y46" s="55" t="s">
        <v>312</v>
      </c>
      <c r="Z46" s="60" t="s">
        <v>75</v>
      </c>
    </row>
    <row r="47" spans="1:27" ht="52">
      <c r="A47" s="88" t="s">
        <v>82</v>
      </c>
      <c r="B47" s="106" t="s">
        <v>140</v>
      </c>
      <c r="C47" s="99" t="s">
        <v>141</v>
      </c>
      <c r="D47" s="56">
        <v>45000</v>
      </c>
      <c r="E47" s="58">
        <f t="shared" ref="E47" si="43">SUM(I47+U47)</f>
        <v>43000</v>
      </c>
      <c r="F47" s="56">
        <v>25000</v>
      </c>
      <c r="G47" s="56">
        <v>3000</v>
      </c>
      <c r="H47" s="56">
        <v>3000</v>
      </c>
      <c r="I47" s="57">
        <f t="shared" si="0"/>
        <v>31000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7">
        <f t="shared" si="2"/>
        <v>0</v>
      </c>
      <c r="S47" s="56">
        <v>6000</v>
      </c>
      <c r="T47" s="56">
        <v>6000</v>
      </c>
      <c r="U47" s="57">
        <f t="shared" ref="U47" si="44">SUM(R47:T47)</f>
        <v>12000</v>
      </c>
      <c r="V47" s="113" t="s">
        <v>132</v>
      </c>
      <c r="W47" s="54" t="s">
        <v>240</v>
      </c>
      <c r="X47" s="54" t="s">
        <v>132</v>
      </c>
      <c r="Y47" s="55" t="s">
        <v>313</v>
      </c>
      <c r="Z47" s="60" t="s">
        <v>75</v>
      </c>
    </row>
    <row r="48" spans="1:27" ht="65">
      <c r="A48" s="88" t="s">
        <v>82</v>
      </c>
      <c r="B48" s="106" t="s">
        <v>145</v>
      </c>
      <c r="C48" s="99" t="s">
        <v>142</v>
      </c>
      <c r="D48" s="56">
        <v>37000</v>
      </c>
      <c r="E48" s="58">
        <f t="shared" ref="E48" si="45">SUM(I48+U48)</f>
        <v>14000</v>
      </c>
      <c r="F48" s="56">
        <v>0</v>
      </c>
      <c r="G48" s="56">
        <v>3000</v>
      </c>
      <c r="H48" s="56">
        <v>3000</v>
      </c>
      <c r="I48" s="57">
        <f t="shared" si="0"/>
        <v>6000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7">
        <f t="shared" si="2"/>
        <v>0</v>
      </c>
      <c r="S48" s="56">
        <v>4000</v>
      </c>
      <c r="T48" s="56">
        <v>4000</v>
      </c>
      <c r="U48" s="57">
        <f t="shared" ref="U48" si="46">SUM(R48:T48)</f>
        <v>8000</v>
      </c>
      <c r="V48" s="113" t="s">
        <v>132</v>
      </c>
      <c r="W48" s="54" t="s">
        <v>240</v>
      </c>
      <c r="X48" s="54" t="s">
        <v>132</v>
      </c>
      <c r="Y48" s="55" t="s">
        <v>312</v>
      </c>
      <c r="Z48" s="60" t="s">
        <v>75</v>
      </c>
    </row>
    <row r="49" spans="1:27" ht="78" customHeight="1">
      <c r="A49" s="88" t="s">
        <v>82</v>
      </c>
      <c r="B49" s="104" t="s">
        <v>144</v>
      </c>
      <c r="C49" s="99" t="s">
        <v>143</v>
      </c>
      <c r="D49" s="56">
        <v>150000</v>
      </c>
      <c r="E49" s="58">
        <f t="shared" ref="E49" si="47">SUM(I49+U49)</f>
        <v>40000</v>
      </c>
      <c r="F49" s="56">
        <v>10000</v>
      </c>
      <c r="G49" s="56">
        <v>30000</v>
      </c>
      <c r="H49" s="56">
        <v>0</v>
      </c>
      <c r="I49" s="57">
        <f t="shared" si="0"/>
        <v>40000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7">
        <f t="shared" si="2"/>
        <v>0</v>
      </c>
      <c r="S49" s="56">
        <v>0</v>
      </c>
      <c r="T49" s="56">
        <v>0</v>
      </c>
      <c r="U49" s="57">
        <f t="shared" ref="U49" si="48">SUM(R49:T49)</f>
        <v>0</v>
      </c>
      <c r="V49" s="113" t="s">
        <v>194</v>
      </c>
      <c r="W49" s="54" t="s">
        <v>259</v>
      </c>
      <c r="X49" s="54" t="s">
        <v>132</v>
      </c>
      <c r="Y49" s="55" t="s">
        <v>312</v>
      </c>
      <c r="Z49" s="60" t="s">
        <v>75</v>
      </c>
      <c r="AA49" s="76"/>
    </row>
    <row r="50" spans="1:27" ht="102" customHeight="1">
      <c r="A50" s="88" t="s">
        <v>82</v>
      </c>
      <c r="B50" s="104" t="s">
        <v>146</v>
      </c>
      <c r="C50" s="99" t="s">
        <v>292</v>
      </c>
      <c r="D50" s="56">
        <v>70000</v>
      </c>
      <c r="E50" s="58">
        <f t="shared" si="3"/>
        <v>58000</v>
      </c>
      <c r="F50" s="56">
        <v>30000</v>
      </c>
      <c r="G50" s="56">
        <v>6000</v>
      </c>
      <c r="H50" s="56">
        <v>6000</v>
      </c>
      <c r="I50" s="57">
        <f t="shared" si="0"/>
        <v>42000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7">
        <f t="shared" si="2"/>
        <v>0</v>
      </c>
      <c r="S50" s="56">
        <v>8000</v>
      </c>
      <c r="T50" s="56">
        <v>8000</v>
      </c>
      <c r="U50" s="57">
        <f t="shared" si="1"/>
        <v>16000</v>
      </c>
      <c r="V50" s="113" t="s">
        <v>222</v>
      </c>
      <c r="W50" s="54" t="s">
        <v>240</v>
      </c>
      <c r="X50" s="54" t="s">
        <v>222</v>
      </c>
      <c r="Y50" s="55" t="s">
        <v>312</v>
      </c>
      <c r="Z50" s="60" t="s">
        <v>75</v>
      </c>
    </row>
    <row r="51" spans="1:27" ht="117">
      <c r="A51" s="92" t="s">
        <v>83</v>
      </c>
      <c r="B51" s="103" t="s">
        <v>147</v>
      </c>
      <c r="C51" s="99" t="s">
        <v>294</v>
      </c>
      <c r="D51" s="56">
        <v>11700</v>
      </c>
      <c r="E51" s="58">
        <f t="shared" si="3"/>
        <v>17000</v>
      </c>
      <c r="F51" s="56">
        <v>10000</v>
      </c>
      <c r="G51" s="56">
        <v>5000</v>
      </c>
      <c r="H51" s="56">
        <v>0</v>
      </c>
      <c r="I51" s="57">
        <f t="shared" si="0"/>
        <v>15000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2000</v>
      </c>
      <c r="R51" s="57">
        <f t="shared" si="2"/>
        <v>2000</v>
      </c>
      <c r="S51" s="56">
        <v>0</v>
      </c>
      <c r="T51" s="56">
        <v>0</v>
      </c>
      <c r="U51" s="57">
        <f t="shared" si="1"/>
        <v>2000</v>
      </c>
      <c r="V51" s="112" t="s">
        <v>148</v>
      </c>
      <c r="W51" s="54" t="s">
        <v>245</v>
      </c>
      <c r="X51" s="54" t="s">
        <v>110</v>
      </c>
      <c r="Y51" s="79" t="s">
        <v>282</v>
      </c>
      <c r="Z51" s="60" t="s">
        <v>75</v>
      </c>
    </row>
    <row r="52" spans="1:27" ht="69">
      <c r="A52" s="92" t="s">
        <v>83</v>
      </c>
      <c r="B52" s="103" t="s">
        <v>149</v>
      </c>
      <c r="C52" s="99" t="s">
        <v>295</v>
      </c>
      <c r="D52" s="56">
        <v>80000</v>
      </c>
      <c r="E52" s="58">
        <f t="shared" ref="E52:E53" si="49">SUM(I52+U52)</f>
        <v>45000</v>
      </c>
      <c r="F52" s="56">
        <v>10000</v>
      </c>
      <c r="G52" s="56">
        <v>10000</v>
      </c>
      <c r="H52" s="56">
        <v>10000</v>
      </c>
      <c r="I52" s="57">
        <f t="shared" si="0"/>
        <v>30000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5000</v>
      </c>
      <c r="Q52" s="56">
        <v>0</v>
      </c>
      <c r="R52" s="57">
        <f t="shared" si="2"/>
        <v>5000</v>
      </c>
      <c r="S52" s="56">
        <v>5000</v>
      </c>
      <c r="T52" s="56">
        <v>5000</v>
      </c>
      <c r="U52" s="57">
        <f t="shared" ref="U52:U53" si="50">SUM(R52:T52)</f>
        <v>15000</v>
      </c>
      <c r="V52" s="112" t="s">
        <v>187</v>
      </c>
      <c r="W52" s="54" t="s">
        <v>238</v>
      </c>
      <c r="X52" s="54" t="s">
        <v>110</v>
      </c>
      <c r="Y52" s="55" t="s">
        <v>116</v>
      </c>
      <c r="Z52" s="60" t="s">
        <v>75</v>
      </c>
    </row>
    <row r="53" spans="1:27" ht="69">
      <c r="A53" s="92" t="s">
        <v>83</v>
      </c>
      <c r="B53" s="103" t="s">
        <v>152</v>
      </c>
      <c r="C53" s="99" t="s">
        <v>195</v>
      </c>
      <c r="D53" s="56">
        <v>400000</v>
      </c>
      <c r="E53" s="58">
        <f t="shared" si="49"/>
        <v>15000</v>
      </c>
      <c r="F53" s="56">
        <v>0</v>
      </c>
      <c r="G53" s="56">
        <v>0</v>
      </c>
      <c r="H53" s="56">
        <v>0</v>
      </c>
      <c r="I53" s="57">
        <f t="shared" si="0"/>
        <v>0</v>
      </c>
      <c r="J53" s="56">
        <v>0</v>
      </c>
      <c r="K53" s="56">
        <v>15000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7">
        <f t="shared" si="2"/>
        <v>15000</v>
      </c>
      <c r="S53" s="56">
        <v>0</v>
      </c>
      <c r="T53" s="56">
        <v>0</v>
      </c>
      <c r="U53" s="57">
        <f t="shared" si="50"/>
        <v>15000</v>
      </c>
      <c r="V53" s="112" t="s">
        <v>150</v>
      </c>
      <c r="W53" s="54" t="s">
        <v>246</v>
      </c>
      <c r="X53" s="54" t="s">
        <v>110</v>
      </c>
      <c r="Y53" s="55" t="s">
        <v>120</v>
      </c>
      <c r="Z53" s="60" t="s">
        <v>75</v>
      </c>
    </row>
    <row r="54" spans="1:27" ht="78">
      <c r="A54" s="92" t="s">
        <v>83</v>
      </c>
      <c r="B54" s="104" t="s">
        <v>196</v>
      </c>
      <c r="C54" s="99" t="s">
        <v>151</v>
      </c>
      <c r="D54" s="56">
        <v>200000</v>
      </c>
      <c r="E54" s="58">
        <f t="shared" si="3"/>
        <v>50000</v>
      </c>
      <c r="F54" s="56">
        <v>50000</v>
      </c>
      <c r="G54" s="56">
        <v>0</v>
      </c>
      <c r="H54" s="56">
        <v>0</v>
      </c>
      <c r="I54" s="57">
        <f t="shared" si="0"/>
        <v>50000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7">
        <f t="shared" si="2"/>
        <v>0</v>
      </c>
      <c r="S54" s="56">
        <v>0</v>
      </c>
      <c r="T54" s="56">
        <v>0</v>
      </c>
      <c r="U54" s="57">
        <f t="shared" si="1"/>
        <v>0</v>
      </c>
      <c r="V54" s="113" t="s">
        <v>225</v>
      </c>
      <c r="W54" s="54" t="s">
        <v>221</v>
      </c>
      <c r="X54" s="54" t="s">
        <v>222</v>
      </c>
      <c r="Y54" s="55">
        <v>2019</v>
      </c>
      <c r="Z54" s="60" t="s">
        <v>75</v>
      </c>
    </row>
    <row r="55" spans="1:27" ht="69">
      <c r="A55" s="93" t="s">
        <v>83</v>
      </c>
      <c r="B55" s="103" t="s">
        <v>153</v>
      </c>
      <c r="C55" s="100" t="s">
        <v>154</v>
      </c>
      <c r="D55" s="56">
        <v>30000</v>
      </c>
      <c r="E55" s="58">
        <f t="shared" ref="E55:E58" si="51">SUM(I55+U55)</f>
        <v>30000</v>
      </c>
      <c r="F55" s="56">
        <v>0</v>
      </c>
      <c r="G55" s="56">
        <v>6000</v>
      </c>
      <c r="H55" s="56">
        <v>0</v>
      </c>
      <c r="I55" s="57">
        <f t="shared" si="0"/>
        <v>6000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7">
        <f t="shared" si="2"/>
        <v>0</v>
      </c>
      <c r="S55" s="56">
        <v>24000</v>
      </c>
      <c r="T55" s="56">
        <v>0</v>
      </c>
      <c r="U55" s="57">
        <f t="shared" ref="U55:U87" si="52">SUM(R55:T55)</f>
        <v>24000</v>
      </c>
      <c r="V55" s="113" t="s">
        <v>155</v>
      </c>
      <c r="W55" s="54" t="s">
        <v>243</v>
      </c>
      <c r="X55" s="54" t="s">
        <v>110</v>
      </c>
      <c r="Y55" s="55" t="s">
        <v>314</v>
      </c>
      <c r="Z55" s="60" t="s">
        <v>75</v>
      </c>
    </row>
    <row r="56" spans="1:27" ht="78">
      <c r="A56" s="93" t="s">
        <v>83</v>
      </c>
      <c r="B56" s="103" t="s">
        <v>156</v>
      </c>
      <c r="C56" s="109" t="s">
        <v>299</v>
      </c>
      <c r="D56" s="56">
        <v>25000</v>
      </c>
      <c r="E56" s="58">
        <f t="shared" si="51"/>
        <v>14000</v>
      </c>
      <c r="F56" s="56">
        <v>0</v>
      </c>
      <c r="G56" s="56">
        <v>2000</v>
      </c>
      <c r="H56" s="56">
        <v>2000</v>
      </c>
      <c r="I56" s="57">
        <f t="shared" si="0"/>
        <v>4000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4000</v>
      </c>
      <c r="Q56" s="56">
        <v>0</v>
      </c>
      <c r="R56" s="57">
        <f t="shared" si="2"/>
        <v>4000</v>
      </c>
      <c r="S56" s="56">
        <v>3000</v>
      </c>
      <c r="T56" s="56">
        <v>3000</v>
      </c>
      <c r="U56" s="57">
        <f t="shared" si="52"/>
        <v>10000</v>
      </c>
      <c r="V56" s="113" t="s">
        <v>155</v>
      </c>
      <c r="W56" s="54" t="s">
        <v>243</v>
      </c>
      <c r="X56" s="54" t="s">
        <v>110</v>
      </c>
      <c r="Y56" s="55" t="s">
        <v>306</v>
      </c>
      <c r="Z56" s="60" t="s">
        <v>75</v>
      </c>
    </row>
    <row r="57" spans="1:27" ht="101.25" customHeight="1">
      <c r="A57" s="93" t="s">
        <v>83</v>
      </c>
      <c r="B57" s="106" t="s">
        <v>296</v>
      </c>
      <c r="C57" s="99" t="s">
        <v>157</v>
      </c>
      <c r="D57" s="56">
        <v>50000</v>
      </c>
      <c r="E57" s="58">
        <f t="shared" si="51"/>
        <v>45000</v>
      </c>
      <c r="F57" s="56">
        <v>0</v>
      </c>
      <c r="G57" s="56">
        <v>2500</v>
      </c>
      <c r="H57" s="56">
        <v>2500</v>
      </c>
      <c r="I57" s="57">
        <f t="shared" si="0"/>
        <v>5000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7">
        <f t="shared" si="2"/>
        <v>0</v>
      </c>
      <c r="S57" s="56">
        <v>10000</v>
      </c>
      <c r="T57" s="56">
        <v>30000</v>
      </c>
      <c r="U57" s="57">
        <f t="shared" si="52"/>
        <v>40000</v>
      </c>
      <c r="V57" s="113" t="s">
        <v>155</v>
      </c>
      <c r="W57" s="54" t="s">
        <v>243</v>
      </c>
      <c r="X57" s="54" t="s">
        <v>110</v>
      </c>
      <c r="Y57" s="55" t="s">
        <v>314</v>
      </c>
      <c r="Z57" s="60" t="s">
        <v>75</v>
      </c>
    </row>
    <row r="58" spans="1:27" ht="69">
      <c r="A58" s="93" t="s">
        <v>83</v>
      </c>
      <c r="B58" s="104" t="s">
        <v>158</v>
      </c>
      <c r="C58" s="99" t="s">
        <v>272</v>
      </c>
      <c r="D58" s="56">
        <v>70000</v>
      </c>
      <c r="E58" s="58">
        <f t="shared" si="51"/>
        <v>30000</v>
      </c>
      <c r="F58" s="56">
        <v>0</v>
      </c>
      <c r="G58" s="56">
        <v>5000</v>
      </c>
      <c r="H58" s="56">
        <v>5000</v>
      </c>
      <c r="I58" s="57">
        <f t="shared" si="0"/>
        <v>10000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7">
        <f t="shared" si="2"/>
        <v>0</v>
      </c>
      <c r="S58" s="56">
        <v>10000</v>
      </c>
      <c r="T58" s="56">
        <v>10000</v>
      </c>
      <c r="U58" s="57">
        <f t="shared" si="52"/>
        <v>20000</v>
      </c>
      <c r="V58" s="113" t="s">
        <v>155</v>
      </c>
      <c r="W58" s="54" t="s">
        <v>243</v>
      </c>
      <c r="X58" s="54" t="s">
        <v>110</v>
      </c>
      <c r="Y58" s="55" t="s">
        <v>314</v>
      </c>
      <c r="Z58" s="60" t="s">
        <v>75</v>
      </c>
    </row>
    <row r="59" spans="1:27" ht="69">
      <c r="A59" s="94" t="s">
        <v>83</v>
      </c>
      <c r="B59" s="103" t="s">
        <v>159</v>
      </c>
      <c r="C59" s="99" t="s">
        <v>197</v>
      </c>
      <c r="D59" s="56">
        <v>150000</v>
      </c>
      <c r="E59" s="58">
        <f t="shared" ref="E59:E85" si="53">SUM(I59+U59)</f>
        <v>225000</v>
      </c>
      <c r="F59" s="56">
        <v>75000</v>
      </c>
      <c r="G59" s="56">
        <v>75000</v>
      </c>
      <c r="H59" s="56">
        <v>75000</v>
      </c>
      <c r="I59" s="57">
        <f t="shared" si="0"/>
        <v>225000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7">
        <f t="shared" si="2"/>
        <v>0</v>
      </c>
      <c r="S59" s="56">
        <v>0</v>
      </c>
      <c r="T59" s="56">
        <v>0</v>
      </c>
      <c r="U59" s="57">
        <f t="shared" ref="U59:U85" si="54">SUM(R59:T59)</f>
        <v>0</v>
      </c>
      <c r="V59" s="112" t="s">
        <v>110</v>
      </c>
      <c r="W59" s="54" t="s">
        <v>220</v>
      </c>
      <c r="X59" s="54" t="s">
        <v>110</v>
      </c>
      <c r="Y59" s="55">
        <v>2019</v>
      </c>
      <c r="Z59" s="60" t="s">
        <v>75</v>
      </c>
    </row>
    <row r="60" spans="1:27" ht="69">
      <c r="A60" s="94" t="s">
        <v>83</v>
      </c>
      <c r="B60" s="105" t="s">
        <v>160</v>
      </c>
      <c r="C60" s="99" t="s">
        <v>161</v>
      </c>
      <c r="D60" s="56">
        <v>80000</v>
      </c>
      <c r="E60" s="58">
        <f t="shared" si="53"/>
        <v>32000</v>
      </c>
      <c r="F60" s="56">
        <v>0</v>
      </c>
      <c r="G60" s="56">
        <v>16000</v>
      </c>
      <c r="H60" s="56">
        <v>16000</v>
      </c>
      <c r="I60" s="57">
        <f t="shared" si="0"/>
        <v>32000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7">
        <f t="shared" si="2"/>
        <v>0</v>
      </c>
      <c r="S60" s="56">
        <v>0</v>
      </c>
      <c r="T60" s="56">
        <v>0</v>
      </c>
      <c r="U60" s="57">
        <f t="shared" si="54"/>
        <v>0</v>
      </c>
      <c r="V60" s="112" t="s">
        <v>110</v>
      </c>
      <c r="W60" s="54" t="s">
        <v>220</v>
      </c>
      <c r="X60" s="54" t="s">
        <v>110</v>
      </c>
      <c r="Y60" s="55">
        <v>2022</v>
      </c>
      <c r="Z60" s="60" t="s">
        <v>75</v>
      </c>
    </row>
    <row r="61" spans="1:27" ht="69">
      <c r="A61" s="96" t="s">
        <v>86</v>
      </c>
      <c r="B61" s="108" t="s">
        <v>162</v>
      </c>
      <c r="C61" s="99" t="s">
        <v>208</v>
      </c>
      <c r="D61" s="56">
        <v>25000</v>
      </c>
      <c r="E61" s="58">
        <f t="shared" si="53"/>
        <v>147000</v>
      </c>
      <c r="F61" s="56">
        <v>82000</v>
      </c>
      <c r="G61" s="56">
        <v>20000</v>
      </c>
      <c r="H61" s="56">
        <v>5000</v>
      </c>
      <c r="I61" s="57">
        <f t="shared" si="0"/>
        <v>107000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40000</v>
      </c>
      <c r="Q61" s="56">
        <v>0</v>
      </c>
      <c r="R61" s="57">
        <f t="shared" si="2"/>
        <v>40000</v>
      </c>
      <c r="S61" s="56">
        <v>0</v>
      </c>
      <c r="T61" s="56">
        <v>0</v>
      </c>
      <c r="U61" s="57">
        <f t="shared" si="54"/>
        <v>40000</v>
      </c>
      <c r="V61" s="112" t="s">
        <v>110</v>
      </c>
      <c r="W61" s="54" t="s">
        <v>220</v>
      </c>
      <c r="X61" s="54" t="s">
        <v>110</v>
      </c>
      <c r="Y61" s="55">
        <v>2019</v>
      </c>
      <c r="Z61" s="60" t="s">
        <v>75</v>
      </c>
    </row>
    <row r="62" spans="1:27" ht="69">
      <c r="A62" s="96" t="s">
        <v>86</v>
      </c>
      <c r="B62" s="105" t="s">
        <v>285</v>
      </c>
      <c r="C62" s="99" t="s">
        <v>257</v>
      </c>
      <c r="D62" s="56">
        <v>80000</v>
      </c>
      <c r="E62" s="58">
        <f t="shared" si="53"/>
        <v>40000</v>
      </c>
      <c r="F62" s="56">
        <v>0</v>
      </c>
      <c r="G62" s="56">
        <v>20000</v>
      </c>
      <c r="H62" s="56">
        <v>20000</v>
      </c>
      <c r="I62" s="57">
        <f t="shared" si="0"/>
        <v>40000</v>
      </c>
      <c r="J62" s="56">
        <v>0</v>
      </c>
      <c r="K62" s="56">
        <v>0</v>
      </c>
      <c r="L62" s="56">
        <v>0</v>
      </c>
      <c r="M62" s="56">
        <v>0</v>
      </c>
      <c r="N62" s="95">
        <v>0</v>
      </c>
      <c r="O62" s="56">
        <v>0</v>
      </c>
      <c r="P62" s="56">
        <v>0</v>
      </c>
      <c r="Q62" s="56">
        <v>0</v>
      </c>
      <c r="R62" s="57">
        <f t="shared" si="2"/>
        <v>0</v>
      </c>
      <c r="S62" s="56">
        <v>0</v>
      </c>
      <c r="T62" s="56">
        <v>0</v>
      </c>
      <c r="U62" s="57">
        <f t="shared" si="54"/>
        <v>0</v>
      </c>
      <c r="V62" s="112" t="s">
        <v>110</v>
      </c>
      <c r="W62" s="54" t="s">
        <v>221</v>
      </c>
      <c r="X62" s="54" t="s">
        <v>110</v>
      </c>
      <c r="Y62" s="79">
        <v>2022</v>
      </c>
      <c r="Z62" s="60" t="s">
        <v>75</v>
      </c>
    </row>
    <row r="63" spans="1:27" ht="69">
      <c r="A63" s="96" t="s">
        <v>86</v>
      </c>
      <c r="B63" s="105" t="s">
        <v>198</v>
      </c>
      <c r="C63" s="99" t="s">
        <v>207</v>
      </c>
      <c r="D63" s="56">
        <v>20000</v>
      </c>
      <c r="E63" s="58">
        <f t="shared" si="53"/>
        <v>10000</v>
      </c>
      <c r="F63" s="56">
        <v>0</v>
      </c>
      <c r="G63" s="56">
        <v>10000</v>
      </c>
      <c r="H63" s="56">
        <v>0</v>
      </c>
      <c r="I63" s="57">
        <f t="shared" si="0"/>
        <v>10000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7">
        <f t="shared" si="2"/>
        <v>0</v>
      </c>
      <c r="S63" s="56">
        <v>0</v>
      </c>
      <c r="T63" s="56">
        <v>0</v>
      </c>
      <c r="U63" s="57">
        <f t="shared" si="54"/>
        <v>0</v>
      </c>
      <c r="V63" s="112" t="s">
        <v>110</v>
      </c>
      <c r="W63" s="54" t="s">
        <v>221</v>
      </c>
      <c r="X63" s="54" t="s">
        <v>110</v>
      </c>
      <c r="Y63" s="79">
        <v>2022</v>
      </c>
      <c r="Z63" s="60" t="s">
        <v>75</v>
      </c>
    </row>
    <row r="64" spans="1:27" ht="65">
      <c r="A64" s="96" t="s">
        <v>86</v>
      </c>
      <c r="B64" s="104" t="s">
        <v>199</v>
      </c>
      <c r="C64" s="99" t="s">
        <v>258</v>
      </c>
      <c r="D64" s="56">
        <v>100000</v>
      </c>
      <c r="E64" s="58">
        <f t="shared" si="53"/>
        <v>50000</v>
      </c>
      <c r="F64" s="56">
        <v>10000</v>
      </c>
      <c r="G64" s="56">
        <v>20000</v>
      </c>
      <c r="H64" s="56">
        <v>20000</v>
      </c>
      <c r="I64" s="57">
        <f t="shared" si="0"/>
        <v>50000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7">
        <f t="shared" si="2"/>
        <v>0</v>
      </c>
      <c r="S64" s="56">
        <v>0</v>
      </c>
      <c r="T64" s="56">
        <v>0</v>
      </c>
      <c r="U64" s="57">
        <f t="shared" si="54"/>
        <v>0</v>
      </c>
      <c r="V64" s="112" t="s">
        <v>288</v>
      </c>
      <c r="W64" s="54" t="s">
        <v>221</v>
      </c>
      <c r="X64" s="54" t="s">
        <v>222</v>
      </c>
      <c r="Y64" s="79">
        <v>2020</v>
      </c>
      <c r="Z64" s="60" t="s">
        <v>75</v>
      </c>
    </row>
    <row r="65" spans="1:26" ht="57.5">
      <c r="A65" s="96" t="s">
        <v>86</v>
      </c>
      <c r="B65" s="104" t="s">
        <v>305</v>
      </c>
      <c r="C65" s="99" t="s">
        <v>163</v>
      </c>
      <c r="D65" s="56">
        <v>20000</v>
      </c>
      <c r="E65" s="58">
        <f t="shared" si="53"/>
        <v>20000</v>
      </c>
      <c r="F65" s="56">
        <v>0</v>
      </c>
      <c r="G65" s="56">
        <v>20000</v>
      </c>
      <c r="H65" s="56">
        <v>0</v>
      </c>
      <c r="I65" s="57">
        <f t="shared" si="0"/>
        <v>20000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7">
        <f t="shared" si="2"/>
        <v>0</v>
      </c>
      <c r="S65" s="56">
        <v>0</v>
      </c>
      <c r="T65" s="56">
        <v>0</v>
      </c>
      <c r="U65" s="57">
        <f t="shared" si="54"/>
        <v>0</v>
      </c>
      <c r="V65" s="112" t="s">
        <v>222</v>
      </c>
      <c r="W65" s="54" t="s">
        <v>221</v>
      </c>
      <c r="X65" s="54" t="s">
        <v>222</v>
      </c>
      <c r="Y65" s="79">
        <v>2022</v>
      </c>
      <c r="Z65" s="60" t="s">
        <v>75</v>
      </c>
    </row>
    <row r="66" spans="1:26" ht="69">
      <c r="A66" s="98" t="s">
        <v>86</v>
      </c>
      <c r="B66" s="105" t="s">
        <v>200</v>
      </c>
      <c r="C66" s="99" t="s">
        <v>164</v>
      </c>
      <c r="D66" s="56">
        <v>14000</v>
      </c>
      <c r="E66" s="58">
        <f t="shared" si="53"/>
        <v>10000</v>
      </c>
      <c r="F66" s="56">
        <v>5000</v>
      </c>
      <c r="G66" s="56">
        <v>3000</v>
      </c>
      <c r="H66" s="56">
        <v>2000</v>
      </c>
      <c r="I66" s="57">
        <f t="shared" si="0"/>
        <v>10000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7">
        <f t="shared" si="2"/>
        <v>0</v>
      </c>
      <c r="S66" s="56">
        <v>0</v>
      </c>
      <c r="T66" s="56">
        <v>0</v>
      </c>
      <c r="U66" s="57">
        <f t="shared" si="54"/>
        <v>0</v>
      </c>
      <c r="V66" s="112" t="s">
        <v>187</v>
      </c>
      <c r="W66" s="54" t="s">
        <v>220</v>
      </c>
      <c r="X66" s="54" t="s">
        <v>110</v>
      </c>
      <c r="Y66" s="79">
        <v>2019</v>
      </c>
      <c r="Z66" s="60" t="s">
        <v>75</v>
      </c>
    </row>
    <row r="67" spans="1:26" ht="69">
      <c r="A67" s="98" t="s">
        <v>86</v>
      </c>
      <c r="B67" s="105" t="s">
        <v>167</v>
      </c>
      <c r="C67" s="99" t="s">
        <v>273</v>
      </c>
      <c r="D67" s="56">
        <v>50000</v>
      </c>
      <c r="E67" s="58">
        <f t="shared" si="53"/>
        <v>30000</v>
      </c>
      <c r="F67" s="56">
        <v>2000</v>
      </c>
      <c r="G67" s="56">
        <v>2000</v>
      </c>
      <c r="H67" s="56">
        <v>2000</v>
      </c>
      <c r="I67" s="57">
        <f t="shared" si="0"/>
        <v>6000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8000</v>
      </c>
      <c r="R67" s="57">
        <f t="shared" si="2"/>
        <v>8000</v>
      </c>
      <c r="S67" s="56">
        <v>8000</v>
      </c>
      <c r="T67" s="56">
        <v>8000</v>
      </c>
      <c r="U67" s="57">
        <f t="shared" si="54"/>
        <v>24000</v>
      </c>
      <c r="V67" s="112" t="s">
        <v>185</v>
      </c>
      <c r="W67" s="54" t="s">
        <v>247</v>
      </c>
      <c r="X67" s="54" t="s">
        <v>110</v>
      </c>
      <c r="Y67" s="79" t="s">
        <v>118</v>
      </c>
      <c r="Z67" s="60" t="s">
        <v>75</v>
      </c>
    </row>
    <row r="68" spans="1:26" ht="78">
      <c r="A68" s="90" t="s">
        <v>84</v>
      </c>
      <c r="B68" s="105" t="s">
        <v>204</v>
      </c>
      <c r="C68" s="110" t="s">
        <v>209</v>
      </c>
      <c r="D68" s="56">
        <v>175000</v>
      </c>
      <c r="E68" s="58">
        <f t="shared" si="53"/>
        <v>175000</v>
      </c>
      <c r="F68" s="56">
        <v>50000</v>
      </c>
      <c r="G68" s="56">
        <v>0</v>
      </c>
      <c r="H68" s="56">
        <v>0</v>
      </c>
      <c r="I68" s="57">
        <f t="shared" si="0"/>
        <v>50000</v>
      </c>
      <c r="J68" s="56">
        <v>0</v>
      </c>
      <c r="K68" s="56">
        <v>0</v>
      </c>
      <c r="L68" s="56">
        <v>0</v>
      </c>
      <c r="M68" s="56">
        <v>50000</v>
      </c>
      <c r="N68" s="56">
        <v>0</v>
      </c>
      <c r="O68" s="95">
        <v>0</v>
      </c>
      <c r="P68" s="56">
        <v>0</v>
      </c>
      <c r="Q68" s="56">
        <v>0</v>
      </c>
      <c r="R68" s="57">
        <f t="shared" si="2"/>
        <v>50000</v>
      </c>
      <c r="S68" s="56">
        <v>0</v>
      </c>
      <c r="T68" s="56">
        <v>75000</v>
      </c>
      <c r="U68" s="57">
        <f t="shared" si="54"/>
        <v>125000</v>
      </c>
      <c r="V68" s="112" t="s">
        <v>222</v>
      </c>
      <c r="W68" s="54" t="s">
        <v>232</v>
      </c>
      <c r="X68" s="54" t="s">
        <v>222</v>
      </c>
      <c r="Y68" s="79" t="s">
        <v>315</v>
      </c>
      <c r="Z68" s="60" t="s">
        <v>90</v>
      </c>
    </row>
    <row r="69" spans="1:26" ht="78">
      <c r="A69" s="90" t="s">
        <v>84</v>
      </c>
      <c r="B69" s="105" t="s">
        <v>165</v>
      </c>
      <c r="C69" s="99" t="s">
        <v>210</v>
      </c>
      <c r="D69" s="56">
        <v>500000</v>
      </c>
      <c r="E69" s="58">
        <f t="shared" si="53"/>
        <v>320000</v>
      </c>
      <c r="F69" s="56">
        <v>0</v>
      </c>
      <c r="G69" s="56">
        <v>10000</v>
      </c>
      <c r="H69" s="56">
        <v>10000</v>
      </c>
      <c r="I69" s="57">
        <f t="shared" si="0"/>
        <v>20000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100000</v>
      </c>
      <c r="R69" s="57">
        <f t="shared" si="2"/>
        <v>100000</v>
      </c>
      <c r="S69" s="56">
        <v>100000</v>
      </c>
      <c r="T69" s="56">
        <v>100000</v>
      </c>
      <c r="U69" s="57">
        <f t="shared" si="54"/>
        <v>300000</v>
      </c>
      <c r="V69" s="112" t="s">
        <v>183</v>
      </c>
      <c r="W69" s="54" t="s">
        <v>221</v>
      </c>
      <c r="X69" s="54" t="s">
        <v>222</v>
      </c>
      <c r="Y69" s="79" t="s">
        <v>89</v>
      </c>
      <c r="Z69" s="60" t="s">
        <v>90</v>
      </c>
    </row>
    <row r="70" spans="1:26" ht="65">
      <c r="A70" s="90" t="s">
        <v>84</v>
      </c>
      <c r="B70" s="105" t="s">
        <v>166</v>
      </c>
      <c r="C70" s="99" t="s">
        <v>171</v>
      </c>
      <c r="D70" s="56">
        <v>350000</v>
      </c>
      <c r="E70" s="58">
        <f t="shared" si="53"/>
        <v>190000</v>
      </c>
      <c r="F70" s="56">
        <v>30000</v>
      </c>
      <c r="G70" s="56">
        <v>40000</v>
      </c>
      <c r="H70" s="56">
        <v>40000</v>
      </c>
      <c r="I70" s="57">
        <f t="shared" si="0"/>
        <v>110000</v>
      </c>
      <c r="J70" s="56">
        <v>0</v>
      </c>
      <c r="K70" s="56"/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7">
        <f t="shared" ref="R70:R85" si="55">SUBTOTAL(9,J70:Q70)</f>
        <v>0</v>
      </c>
      <c r="S70" s="56">
        <v>40000</v>
      </c>
      <c r="T70" s="56">
        <v>40000</v>
      </c>
      <c r="U70" s="57">
        <f t="shared" si="54"/>
        <v>80000</v>
      </c>
      <c r="V70" s="112" t="s">
        <v>222</v>
      </c>
      <c r="W70" s="54" t="s">
        <v>232</v>
      </c>
      <c r="X70" s="54" t="s">
        <v>222</v>
      </c>
      <c r="Y70" s="79" t="s">
        <v>88</v>
      </c>
      <c r="Z70" s="60" t="s">
        <v>90</v>
      </c>
    </row>
    <row r="71" spans="1:26" ht="104">
      <c r="A71" s="90" t="s">
        <v>84</v>
      </c>
      <c r="B71" s="105" t="s">
        <v>205</v>
      </c>
      <c r="C71" s="99" t="s">
        <v>211</v>
      </c>
      <c r="D71" s="56">
        <v>200000</v>
      </c>
      <c r="E71" s="58">
        <f t="shared" si="53"/>
        <v>150000</v>
      </c>
      <c r="F71" s="56">
        <v>35000</v>
      </c>
      <c r="G71" s="56">
        <v>20000</v>
      </c>
      <c r="H71" s="56">
        <v>20000</v>
      </c>
      <c r="I71" s="57">
        <f t="shared" si="0"/>
        <v>75000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7">
        <f t="shared" si="55"/>
        <v>0</v>
      </c>
      <c r="S71" s="56">
        <v>25000</v>
      </c>
      <c r="T71" s="56">
        <v>50000</v>
      </c>
      <c r="U71" s="57">
        <f t="shared" si="54"/>
        <v>75000</v>
      </c>
      <c r="V71" s="112" t="s">
        <v>222</v>
      </c>
      <c r="W71" s="54" t="s">
        <v>232</v>
      </c>
      <c r="X71" s="54" t="s">
        <v>222</v>
      </c>
      <c r="Y71" s="79" t="s">
        <v>88</v>
      </c>
      <c r="Z71" s="60" t="s">
        <v>90</v>
      </c>
    </row>
    <row r="72" spans="1:26" ht="69">
      <c r="A72" s="90" t="s">
        <v>84</v>
      </c>
      <c r="B72" s="105" t="s">
        <v>168</v>
      </c>
      <c r="C72" s="99" t="s">
        <v>212</v>
      </c>
      <c r="D72" s="56">
        <v>400000</v>
      </c>
      <c r="E72" s="58">
        <f t="shared" si="53"/>
        <v>125000</v>
      </c>
      <c r="F72" s="56">
        <v>15000</v>
      </c>
      <c r="G72" s="56">
        <v>15000</v>
      </c>
      <c r="H72" s="56">
        <v>15000</v>
      </c>
      <c r="I72" s="57">
        <f t="shared" si="0"/>
        <v>45000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7">
        <f t="shared" si="55"/>
        <v>0</v>
      </c>
      <c r="S72" s="56">
        <v>40000</v>
      </c>
      <c r="T72" s="56">
        <v>40000</v>
      </c>
      <c r="U72" s="57">
        <f t="shared" si="54"/>
        <v>80000</v>
      </c>
      <c r="V72" s="112" t="s">
        <v>222</v>
      </c>
      <c r="W72" s="54" t="s">
        <v>236</v>
      </c>
      <c r="X72" s="54" t="s">
        <v>222</v>
      </c>
      <c r="Y72" s="79" t="s">
        <v>88</v>
      </c>
      <c r="Z72" s="60" t="s">
        <v>90</v>
      </c>
    </row>
    <row r="73" spans="1:26" ht="69">
      <c r="A73" s="90" t="s">
        <v>84</v>
      </c>
      <c r="B73" s="105" t="s">
        <v>169</v>
      </c>
      <c r="C73" s="99" t="s">
        <v>171</v>
      </c>
      <c r="D73" s="56">
        <v>300000</v>
      </c>
      <c r="E73" s="58">
        <f t="shared" si="53"/>
        <v>180000</v>
      </c>
      <c r="F73" s="56">
        <v>0</v>
      </c>
      <c r="G73" s="56">
        <v>0</v>
      </c>
      <c r="H73" s="56">
        <v>0</v>
      </c>
      <c r="I73" s="57">
        <f t="shared" si="0"/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60000</v>
      </c>
      <c r="R73" s="57">
        <f t="shared" si="55"/>
        <v>60000</v>
      </c>
      <c r="S73" s="56">
        <v>60000</v>
      </c>
      <c r="T73" s="56">
        <v>60000</v>
      </c>
      <c r="U73" s="57">
        <f t="shared" si="54"/>
        <v>180000</v>
      </c>
      <c r="V73" s="112" t="s">
        <v>222</v>
      </c>
      <c r="W73" s="54" t="s">
        <v>236</v>
      </c>
      <c r="X73" s="54" t="s">
        <v>222</v>
      </c>
      <c r="Y73" s="79" t="s">
        <v>304</v>
      </c>
      <c r="Z73" s="60" t="s">
        <v>90</v>
      </c>
    </row>
    <row r="74" spans="1:26" ht="69" customHeight="1">
      <c r="A74" s="90" t="s">
        <v>84</v>
      </c>
      <c r="B74" s="105" t="s">
        <v>286</v>
      </c>
      <c r="C74" s="99" t="s">
        <v>274</v>
      </c>
      <c r="D74" s="56">
        <v>120000</v>
      </c>
      <c r="E74" s="58">
        <f t="shared" si="53"/>
        <v>110000</v>
      </c>
      <c r="F74" s="56">
        <v>40000</v>
      </c>
      <c r="G74" s="56">
        <v>20000</v>
      </c>
      <c r="H74" s="56">
        <v>20000</v>
      </c>
      <c r="I74" s="57">
        <f t="shared" si="0"/>
        <v>80000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44000</v>
      </c>
      <c r="Q74" s="56">
        <v>0</v>
      </c>
      <c r="R74" s="57">
        <v>0</v>
      </c>
      <c r="S74" s="56">
        <v>15000</v>
      </c>
      <c r="T74" s="56">
        <v>15000</v>
      </c>
      <c r="U74" s="57">
        <f t="shared" si="54"/>
        <v>30000</v>
      </c>
      <c r="V74" s="112" t="s">
        <v>222</v>
      </c>
      <c r="W74" s="54" t="s">
        <v>235</v>
      </c>
      <c r="X74" s="54" t="s">
        <v>222</v>
      </c>
      <c r="Y74" s="79" t="s">
        <v>226</v>
      </c>
      <c r="Z74" s="60" t="s">
        <v>90</v>
      </c>
    </row>
    <row r="75" spans="1:26" ht="57.5">
      <c r="A75" s="90" t="s">
        <v>84</v>
      </c>
      <c r="B75" s="105" t="s">
        <v>213</v>
      </c>
      <c r="C75" s="99" t="s">
        <v>170</v>
      </c>
      <c r="D75" s="56">
        <v>1000000</v>
      </c>
      <c r="E75" s="58">
        <f t="shared" si="53"/>
        <v>400000</v>
      </c>
      <c r="F75" s="56">
        <v>0</v>
      </c>
      <c r="G75" s="56">
        <v>50000</v>
      </c>
      <c r="H75" s="56">
        <v>50000</v>
      </c>
      <c r="I75" s="57">
        <f t="shared" si="0"/>
        <v>100000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7">
        <f t="shared" si="55"/>
        <v>0</v>
      </c>
      <c r="S75" s="56">
        <v>200000</v>
      </c>
      <c r="T75" s="56">
        <v>100000</v>
      </c>
      <c r="U75" s="57">
        <f t="shared" si="54"/>
        <v>300000</v>
      </c>
      <c r="V75" s="112" t="s">
        <v>222</v>
      </c>
      <c r="W75" s="54" t="s">
        <v>248</v>
      </c>
      <c r="X75" s="54" t="s">
        <v>222</v>
      </c>
      <c r="Y75" s="79" t="s">
        <v>314</v>
      </c>
      <c r="Z75" s="60" t="s">
        <v>90</v>
      </c>
    </row>
    <row r="76" spans="1:26" ht="66" customHeight="1">
      <c r="A76" s="97" t="s">
        <v>85</v>
      </c>
      <c r="B76" s="105" t="s">
        <v>303</v>
      </c>
      <c r="C76" s="111" t="s">
        <v>214</v>
      </c>
      <c r="D76" s="56">
        <v>570000</v>
      </c>
      <c r="E76" s="58">
        <f t="shared" si="53"/>
        <v>50000</v>
      </c>
      <c r="F76" s="56">
        <v>0</v>
      </c>
      <c r="G76" s="56">
        <v>10000</v>
      </c>
      <c r="H76" s="56">
        <v>10000</v>
      </c>
      <c r="I76" s="57">
        <f t="shared" si="0"/>
        <v>20000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7">
        <f t="shared" si="55"/>
        <v>0</v>
      </c>
      <c r="S76" s="56">
        <v>10000</v>
      </c>
      <c r="T76" s="56">
        <v>20000</v>
      </c>
      <c r="U76" s="57">
        <f t="shared" ref="U76" si="56">SUM(R76:T76)</f>
        <v>30000</v>
      </c>
      <c r="V76" s="112" t="s">
        <v>222</v>
      </c>
      <c r="W76" s="54" t="s">
        <v>249</v>
      </c>
      <c r="X76" s="54" t="s">
        <v>222</v>
      </c>
      <c r="Y76" s="79" t="s">
        <v>89</v>
      </c>
      <c r="Z76" s="60" t="s">
        <v>90</v>
      </c>
    </row>
    <row r="77" spans="1:26" ht="65">
      <c r="A77" s="97" t="s">
        <v>85</v>
      </c>
      <c r="B77" s="105" t="s">
        <v>172</v>
      </c>
      <c r="C77" s="111" t="s">
        <v>214</v>
      </c>
      <c r="D77" s="56">
        <v>90000</v>
      </c>
      <c r="E77" s="58">
        <f t="shared" si="53"/>
        <v>60000</v>
      </c>
      <c r="F77" s="56">
        <v>10000</v>
      </c>
      <c r="G77" s="56">
        <v>10000</v>
      </c>
      <c r="H77" s="56">
        <v>10000</v>
      </c>
      <c r="I77" s="57">
        <f t="shared" si="0"/>
        <v>30000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7">
        <f t="shared" si="55"/>
        <v>0</v>
      </c>
      <c r="S77" s="56">
        <v>10000</v>
      </c>
      <c r="T77" s="56">
        <v>20000</v>
      </c>
      <c r="U77" s="57">
        <f t="shared" si="54"/>
        <v>30000</v>
      </c>
      <c r="V77" s="112" t="s">
        <v>222</v>
      </c>
      <c r="W77" s="54" t="s">
        <v>249</v>
      </c>
      <c r="X77" s="54" t="s">
        <v>222</v>
      </c>
      <c r="Y77" s="79" t="s">
        <v>89</v>
      </c>
      <c r="Z77" s="60" t="s">
        <v>90</v>
      </c>
    </row>
    <row r="78" spans="1:26" ht="65">
      <c r="A78" s="97" t="s">
        <v>85</v>
      </c>
      <c r="B78" s="105" t="s">
        <v>173</v>
      </c>
      <c r="C78" s="111" t="s">
        <v>214</v>
      </c>
      <c r="D78" s="56">
        <v>110000</v>
      </c>
      <c r="E78" s="58">
        <f t="shared" si="53"/>
        <v>50000</v>
      </c>
      <c r="F78" s="56">
        <v>10000</v>
      </c>
      <c r="G78" s="56">
        <v>10000</v>
      </c>
      <c r="H78" s="56">
        <v>10000</v>
      </c>
      <c r="I78" s="57">
        <f t="shared" si="0"/>
        <v>30000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7">
        <f t="shared" si="55"/>
        <v>0</v>
      </c>
      <c r="S78" s="56">
        <v>10000</v>
      </c>
      <c r="T78" s="56">
        <v>10000</v>
      </c>
      <c r="U78" s="57">
        <f t="shared" si="54"/>
        <v>20000</v>
      </c>
      <c r="V78" s="112" t="s">
        <v>222</v>
      </c>
      <c r="W78" s="54" t="s">
        <v>249</v>
      </c>
      <c r="X78" s="54" t="s">
        <v>222</v>
      </c>
      <c r="Y78" s="79" t="s">
        <v>89</v>
      </c>
      <c r="Z78" s="60" t="s">
        <v>90</v>
      </c>
    </row>
    <row r="79" spans="1:26" ht="65">
      <c r="A79" s="92" t="s">
        <v>87</v>
      </c>
      <c r="B79" s="104" t="s">
        <v>215</v>
      </c>
      <c r="C79" s="99" t="s">
        <v>216</v>
      </c>
      <c r="D79" s="56">
        <v>20000</v>
      </c>
      <c r="E79" s="58">
        <f t="shared" si="53"/>
        <v>20000</v>
      </c>
      <c r="F79" s="56">
        <v>20000</v>
      </c>
      <c r="G79" s="56">
        <v>0</v>
      </c>
      <c r="H79" s="56">
        <v>0</v>
      </c>
      <c r="I79" s="57">
        <f t="shared" si="0"/>
        <v>20000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7">
        <f t="shared" si="55"/>
        <v>0</v>
      </c>
      <c r="S79" s="56">
        <v>0</v>
      </c>
      <c r="T79" s="56">
        <v>0</v>
      </c>
      <c r="U79" s="57">
        <f t="shared" si="54"/>
        <v>0</v>
      </c>
      <c r="V79" s="112" t="s">
        <v>222</v>
      </c>
      <c r="W79" s="54" t="s">
        <v>221</v>
      </c>
      <c r="X79" s="54" t="s">
        <v>222</v>
      </c>
      <c r="Y79" s="79">
        <v>2019</v>
      </c>
      <c r="Z79" s="60" t="s">
        <v>90</v>
      </c>
    </row>
    <row r="80" spans="1:26" ht="63" customHeight="1">
      <c r="A80" s="92" t="s">
        <v>87</v>
      </c>
      <c r="B80" s="105" t="s">
        <v>174</v>
      </c>
      <c r="C80" s="99" t="s">
        <v>289</v>
      </c>
      <c r="D80" s="56">
        <v>300000</v>
      </c>
      <c r="E80" s="58">
        <f t="shared" si="53"/>
        <v>320000</v>
      </c>
      <c r="F80" s="56">
        <v>200000</v>
      </c>
      <c r="G80" s="56">
        <v>60000</v>
      </c>
      <c r="H80" s="56">
        <v>60000</v>
      </c>
      <c r="I80" s="57">
        <f t="shared" si="0"/>
        <v>320000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7">
        <f t="shared" si="55"/>
        <v>0</v>
      </c>
      <c r="S80" s="56">
        <v>0</v>
      </c>
      <c r="T80" s="56">
        <v>0</v>
      </c>
      <c r="U80" s="57">
        <f t="shared" si="54"/>
        <v>0</v>
      </c>
      <c r="V80" s="112" t="s">
        <v>222</v>
      </c>
      <c r="W80" s="54" t="s">
        <v>221</v>
      </c>
      <c r="X80" s="54" t="s">
        <v>222</v>
      </c>
      <c r="Y80" s="79">
        <v>2019</v>
      </c>
      <c r="Z80" s="60" t="s">
        <v>90</v>
      </c>
    </row>
    <row r="81" spans="1:54" ht="57.5">
      <c r="A81" s="92" t="s">
        <v>87</v>
      </c>
      <c r="B81" s="105" t="s">
        <v>175</v>
      </c>
      <c r="C81" s="115" t="s">
        <v>290</v>
      </c>
      <c r="D81" s="56">
        <v>400000</v>
      </c>
      <c r="E81" s="58">
        <f t="shared" si="53"/>
        <v>270000</v>
      </c>
      <c r="F81" s="56">
        <v>110000</v>
      </c>
      <c r="G81" s="56">
        <v>80000</v>
      </c>
      <c r="H81" s="56">
        <v>80000</v>
      </c>
      <c r="I81" s="57">
        <f t="shared" si="0"/>
        <v>270000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7">
        <f t="shared" si="55"/>
        <v>0</v>
      </c>
      <c r="S81" s="56">
        <v>0</v>
      </c>
      <c r="T81" s="56">
        <v>0</v>
      </c>
      <c r="U81" s="57">
        <f t="shared" si="54"/>
        <v>0</v>
      </c>
      <c r="V81" s="112" t="s">
        <v>222</v>
      </c>
      <c r="W81" s="54" t="s">
        <v>221</v>
      </c>
      <c r="X81" s="54" t="s">
        <v>222</v>
      </c>
      <c r="Y81" s="79">
        <v>2019</v>
      </c>
      <c r="Z81" s="60" t="s">
        <v>90</v>
      </c>
    </row>
    <row r="82" spans="1:54" ht="129" customHeight="1">
      <c r="A82" s="92" t="s">
        <v>87</v>
      </c>
      <c r="B82" s="107" t="s">
        <v>176</v>
      </c>
      <c r="C82" s="115" t="s">
        <v>297</v>
      </c>
      <c r="D82" s="56">
        <v>1000000</v>
      </c>
      <c r="E82" s="58">
        <f t="shared" si="53"/>
        <v>210000</v>
      </c>
      <c r="F82" s="56">
        <v>10000</v>
      </c>
      <c r="G82" s="56">
        <v>100000</v>
      </c>
      <c r="H82" s="56">
        <v>100000</v>
      </c>
      <c r="I82" s="57">
        <f t="shared" si="0"/>
        <v>210000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7">
        <f t="shared" si="55"/>
        <v>0</v>
      </c>
      <c r="S82" s="56">
        <v>0</v>
      </c>
      <c r="T82" s="56">
        <v>0</v>
      </c>
      <c r="U82" s="57">
        <f t="shared" si="54"/>
        <v>0</v>
      </c>
      <c r="V82" s="112" t="s">
        <v>222</v>
      </c>
      <c r="W82" s="54" t="s">
        <v>221</v>
      </c>
      <c r="X82" s="54" t="s">
        <v>222</v>
      </c>
      <c r="Y82" s="79">
        <v>2020</v>
      </c>
      <c r="Z82" s="60" t="s">
        <v>90</v>
      </c>
    </row>
    <row r="83" spans="1:54" ht="80.5">
      <c r="A83" s="92" t="s">
        <v>87</v>
      </c>
      <c r="B83" s="107" t="s">
        <v>201</v>
      </c>
      <c r="C83" s="99" t="s">
        <v>217</v>
      </c>
      <c r="D83" s="56">
        <v>300000</v>
      </c>
      <c r="E83" s="58">
        <f t="shared" si="53"/>
        <v>20000</v>
      </c>
      <c r="F83" s="56">
        <v>0</v>
      </c>
      <c r="G83" s="56">
        <v>0</v>
      </c>
      <c r="H83" s="56">
        <v>20000</v>
      </c>
      <c r="I83" s="57">
        <f t="shared" si="0"/>
        <v>20000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7">
        <f t="shared" si="55"/>
        <v>0</v>
      </c>
      <c r="S83" s="56">
        <v>0</v>
      </c>
      <c r="T83" s="56">
        <v>0</v>
      </c>
      <c r="U83" s="57">
        <f t="shared" si="54"/>
        <v>0</v>
      </c>
      <c r="V83" s="112" t="s">
        <v>222</v>
      </c>
      <c r="W83" s="54" t="s">
        <v>250</v>
      </c>
      <c r="X83" s="54" t="s">
        <v>222</v>
      </c>
      <c r="Y83" s="79" t="s">
        <v>120</v>
      </c>
      <c r="Z83" s="60" t="s">
        <v>90</v>
      </c>
    </row>
    <row r="84" spans="1:54" ht="80.5">
      <c r="A84" s="92" t="s">
        <v>87</v>
      </c>
      <c r="B84" s="107" t="s">
        <v>177</v>
      </c>
      <c r="C84" s="99" t="s">
        <v>218</v>
      </c>
      <c r="D84" s="56">
        <v>50000</v>
      </c>
      <c r="E84" s="58">
        <f t="shared" si="53"/>
        <v>30000</v>
      </c>
      <c r="F84" s="56">
        <v>5000</v>
      </c>
      <c r="G84" s="56">
        <v>5000</v>
      </c>
      <c r="H84" s="56">
        <v>5000</v>
      </c>
      <c r="I84" s="57">
        <f t="shared" si="0"/>
        <v>15000</v>
      </c>
      <c r="J84" s="56">
        <v>0</v>
      </c>
      <c r="K84" s="56">
        <v>5000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7">
        <f t="shared" si="55"/>
        <v>5000</v>
      </c>
      <c r="S84" s="56">
        <v>5000</v>
      </c>
      <c r="T84" s="56">
        <v>5000</v>
      </c>
      <c r="U84" s="57">
        <f t="shared" si="54"/>
        <v>15000</v>
      </c>
      <c r="V84" s="112" t="s">
        <v>222</v>
      </c>
      <c r="W84" s="54" t="s">
        <v>250</v>
      </c>
      <c r="X84" s="54" t="s">
        <v>222</v>
      </c>
      <c r="Y84" s="79" t="s">
        <v>120</v>
      </c>
      <c r="Z84" s="60" t="s">
        <v>90</v>
      </c>
    </row>
    <row r="85" spans="1:54" ht="65">
      <c r="A85" s="92" t="s">
        <v>87</v>
      </c>
      <c r="B85" s="107" t="s">
        <v>202</v>
      </c>
      <c r="C85" s="99" t="s">
        <v>219</v>
      </c>
      <c r="D85" s="56">
        <v>70000</v>
      </c>
      <c r="E85" s="58">
        <f t="shared" si="53"/>
        <v>100000</v>
      </c>
      <c r="F85" s="56">
        <v>50000</v>
      </c>
      <c r="G85" s="56">
        <v>25000</v>
      </c>
      <c r="H85" s="56">
        <v>25000</v>
      </c>
      <c r="I85" s="57">
        <f t="shared" si="0"/>
        <v>100000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7">
        <f t="shared" si="55"/>
        <v>0</v>
      </c>
      <c r="S85" s="56">
        <v>0</v>
      </c>
      <c r="T85" s="56">
        <v>0</v>
      </c>
      <c r="U85" s="57">
        <f t="shared" si="54"/>
        <v>0</v>
      </c>
      <c r="V85" s="112" t="s">
        <v>222</v>
      </c>
      <c r="W85" s="54" t="s">
        <v>221</v>
      </c>
      <c r="X85" s="54" t="s">
        <v>222</v>
      </c>
      <c r="Y85" s="79">
        <v>2021</v>
      </c>
      <c r="Z85" s="60" t="s">
        <v>90</v>
      </c>
    </row>
    <row r="86" spans="1:54" ht="14.5">
      <c r="A86" s="94"/>
      <c r="B86" s="81"/>
      <c r="C86" s="75"/>
      <c r="D86" s="56"/>
      <c r="E86" s="58"/>
      <c r="F86" s="56"/>
      <c r="G86" s="56"/>
      <c r="H86" s="56"/>
      <c r="I86" s="57"/>
      <c r="J86" s="56"/>
      <c r="K86" s="56"/>
      <c r="L86" s="56"/>
      <c r="M86" s="56"/>
      <c r="N86" s="56"/>
      <c r="O86" s="56"/>
      <c r="P86" s="56"/>
      <c r="Q86" s="56"/>
      <c r="R86" s="57"/>
      <c r="S86" s="56"/>
      <c r="T86" s="56"/>
      <c r="U86" s="57"/>
      <c r="V86" s="54"/>
      <c r="W86" s="54"/>
      <c r="X86" s="54"/>
      <c r="Y86" s="55"/>
      <c r="Z86" s="60"/>
    </row>
    <row r="87" spans="1:54" ht="14.5">
      <c r="A87" s="53"/>
      <c r="B87" s="80"/>
      <c r="C87" s="77"/>
      <c r="D87" s="56"/>
      <c r="E87" s="58"/>
      <c r="F87" s="56"/>
      <c r="G87" s="56"/>
      <c r="H87" s="56"/>
      <c r="I87" s="57"/>
      <c r="J87" s="56"/>
      <c r="K87" s="56"/>
      <c r="L87" s="56"/>
      <c r="M87" s="56"/>
      <c r="N87" s="56"/>
      <c r="O87" s="56"/>
      <c r="P87" s="56"/>
      <c r="Q87" s="56"/>
      <c r="R87" s="57"/>
      <c r="S87" s="56">
        <v>0</v>
      </c>
      <c r="T87" s="56">
        <v>0</v>
      </c>
      <c r="U87" s="57">
        <f t="shared" si="52"/>
        <v>0</v>
      </c>
      <c r="V87" s="54"/>
      <c r="W87" s="54"/>
      <c r="X87" s="54"/>
      <c r="Y87" s="55"/>
      <c r="Z87" s="60"/>
    </row>
    <row r="88" spans="1:54" ht="14.5">
      <c r="A88" s="12"/>
      <c r="B88" s="13"/>
      <c r="C88" s="14"/>
      <c r="D88" s="23"/>
      <c r="E88" s="58">
        <f t="shared" ref="E88" si="57">SUM(I88+U88)</f>
        <v>0</v>
      </c>
      <c r="F88" s="22"/>
      <c r="G88" s="22"/>
      <c r="H88" s="22"/>
      <c r="I88" s="57">
        <f t="shared" si="0"/>
        <v>0</v>
      </c>
      <c r="J88" s="22"/>
      <c r="K88" s="22"/>
      <c r="L88" s="22"/>
      <c r="M88" s="22"/>
      <c r="N88" s="22"/>
      <c r="O88" s="22"/>
      <c r="P88" s="22"/>
      <c r="Q88" s="22"/>
      <c r="R88" s="57"/>
      <c r="S88" s="15"/>
      <c r="T88" s="22"/>
      <c r="U88" s="57">
        <f t="shared" ref="U88" si="58">SUM(R88:T88)</f>
        <v>0</v>
      </c>
      <c r="V88" s="16"/>
      <c r="W88" s="17"/>
      <c r="X88" s="16"/>
      <c r="Y88" s="18"/>
      <c r="Z88" s="19"/>
      <c r="AZ88" s="2"/>
      <c r="BA88" s="2"/>
      <c r="BB88" s="2"/>
    </row>
    <row r="89" spans="1:54" ht="14.5">
      <c r="A89" s="120" t="s">
        <v>17</v>
      </c>
      <c r="B89" s="120"/>
      <c r="C89" s="5"/>
      <c r="D89" s="24">
        <f t="shared" ref="D89:U89" si="59">SUM(D7:D88)</f>
        <v>18498100</v>
      </c>
      <c r="E89" s="24">
        <f>SUBTOTAL(9,E7:E85)</f>
        <v>9622000</v>
      </c>
      <c r="F89" s="24">
        <f>SUM(F7:F85)</f>
        <v>1583000</v>
      </c>
      <c r="G89" s="24">
        <f>SUM(G7:G85)</f>
        <v>1563000</v>
      </c>
      <c r="H89" s="24">
        <f>SUM(H7:H85)</f>
        <v>1602000</v>
      </c>
      <c r="I89" s="24">
        <f>SUBTOTAL(9,I7:I85)</f>
        <v>4748000</v>
      </c>
      <c r="J89" s="24">
        <f t="shared" si="59"/>
        <v>0</v>
      </c>
      <c r="K89" s="24">
        <f t="shared" si="59"/>
        <v>60000</v>
      </c>
      <c r="L89" s="24">
        <f t="shared" si="59"/>
        <v>0</v>
      </c>
      <c r="M89" s="24">
        <f t="shared" si="59"/>
        <v>1050000</v>
      </c>
      <c r="N89" s="24">
        <f t="shared" si="59"/>
        <v>710000</v>
      </c>
      <c r="O89" s="24">
        <f>SUBTOTAL(9,O7:O85)</f>
        <v>200000</v>
      </c>
      <c r="P89" s="24">
        <f t="shared" si="59"/>
        <v>199000</v>
      </c>
      <c r="Q89" s="24">
        <f t="shared" si="59"/>
        <v>180000</v>
      </c>
      <c r="R89" s="24">
        <f>SUM(R7:R85)</f>
        <v>1385000</v>
      </c>
      <c r="S89" s="24">
        <f t="shared" si="59"/>
        <v>1749500</v>
      </c>
      <c r="T89" s="24">
        <f t="shared" si="59"/>
        <v>1739500</v>
      </c>
      <c r="U89" s="24">
        <f t="shared" si="59"/>
        <v>4874000</v>
      </c>
      <c r="V89" s="131"/>
      <c r="W89" s="131"/>
      <c r="X89" s="131"/>
      <c r="Y89" s="131"/>
      <c r="Z89" s="131"/>
      <c r="AZ89" s="2"/>
      <c r="BA89" s="2"/>
      <c r="BB89" s="2"/>
    </row>
    <row r="90" spans="1:54">
      <c r="D90" s="4"/>
      <c r="F90" s="1"/>
      <c r="G90" s="4"/>
      <c r="I90" s="1"/>
      <c r="K90" s="3"/>
      <c r="L90" s="4"/>
      <c r="M90" s="4"/>
      <c r="N90" s="4"/>
      <c r="O90" s="4"/>
      <c r="P90" s="4"/>
      <c r="R90" s="4"/>
      <c r="T90" s="3"/>
      <c r="U90" s="4"/>
      <c r="AZ90" s="2"/>
      <c r="BA90" s="2"/>
      <c r="BB90" s="2"/>
    </row>
    <row r="91" spans="1:54" ht="30" customHeight="1">
      <c r="A91" s="43" t="s">
        <v>73</v>
      </c>
      <c r="B91" s="44"/>
      <c r="C91" s="136" t="s">
        <v>58</v>
      </c>
      <c r="D91" s="137"/>
      <c r="E91" s="137"/>
      <c r="F91" s="42"/>
      <c r="G91" s="41"/>
      <c r="I91" s="1"/>
      <c r="Q91" s="11"/>
      <c r="R91" s="11"/>
      <c r="U91" s="11"/>
    </row>
    <row r="92" spans="1:54" ht="25.5" customHeight="1">
      <c r="A92" s="135" t="s">
        <v>74</v>
      </c>
      <c r="B92" s="135"/>
      <c r="C92" s="129" t="s">
        <v>59</v>
      </c>
      <c r="D92" s="138"/>
      <c r="E92" s="138"/>
      <c r="F92" s="41"/>
      <c r="G92" s="11"/>
      <c r="I92" s="11"/>
      <c r="K92" s="11"/>
      <c r="M92" s="11"/>
      <c r="R92" s="11"/>
    </row>
    <row r="93" spans="1:54" ht="39.75" customHeight="1">
      <c r="A93" s="135"/>
      <c r="B93" s="135"/>
      <c r="C93" s="129" t="s">
        <v>60</v>
      </c>
      <c r="D93" s="130"/>
      <c r="E93" s="130"/>
      <c r="F93" s="1"/>
      <c r="I93" s="1"/>
    </row>
    <row r="94" spans="1:54" ht="40.5" customHeight="1">
      <c r="A94" s="1"/>
      <c r="C94" s="129" t="s">
        <v>61</v>
      </c>
      <c r="D94" s="130"/>
      <c r="E94" s="130"/>
      <c r="F94" s="1"/>
      <c r="I94" s="1"/>
    </row>
    <row r="95" spans="1:54" ht="28.5" customHeight="1">
      <c r="A95" s="1"/>
      <c r="C95" s="129" t="s">
        <v>62</v>
      </c>
      <c r="D95" s="130"/>
      <c r="E95" s="130"/>
      <c r="F95" s="1"/>
      <c r="I95" s="1"/>
    </row>
    <row r="96" spans="1:54">
      <c r="A96" s="1"/>
      <c r="C96" s="40"/>
      <c r="F96" s="1"/>
      <c r="I96" s="1"/>
    </row>
    <row r="97" spans="1:9">
      <c r="A97" s="1"/>
      <c r="C97" s="40"/>
      <c r="F97" s="1"/>
      <c r="I97" s="1"/>
    </row>
    <row r="98" spans="1:9">
      <c r="A98" s="1"/>
      <c r="C98" s="40"/>
      <c r="F98" s="1"/>
      <c r="I98" s="1"/>
    </row>
    <row r="99" spans="1:9">
      <c r="A99" s="1"/>
      <c r="C99" s="40"/>
      <c r="F99" s="1"/>
      <c r="I99" s="1"/>
    </row>
    <row r="100" spans="1:9">
      <c r="A100" s="1"/>
      <c r="C100" s="40"/>
      <c r="F100" s="1"/>
      <c r="I100" s="1"/>
    </row>
    <row r="101" spans="1:9">
      <c r="A101" s="1"/>
      <c r="C101" s="40"/>
      <c r="F101" s="1"/>
      <c r="I101" s="1"/>
    </row>
    <row r="102" spans="1:9">
      <c r="A102" s="1"/>
      <c r="C102" s="40"/>
      <c r="F102" s="1"/>
      <c r="I102" s="1"/>
    </row>
    <row r="103" spans="1:9">
      <c r="A103" s="1"/>
      <c r="C103" s="40"/>
      <c r="F103" s="1"/>
      <c r="I103" s="1"/>
    </row>
    <row r="104" spans="1:9">
      <c r="A104" s="1"/>
      <c r="C104" s="40"/>
      <c r="F104" s="1"/>
      <c r="I104" s="1"/>
    </row>
    <row r="105" spans="1:9">
      <c r="A105" s="1"/>
      <c r="C105" s="40"/>
      <c r="F105" s="1"/>
      <c r="I105" s="1"/>
    </row>
    <row r="106" spans="1:9">
      <c r="A106" s="1"/>
      <c r="C106" s="40"/>
      <c r="F106" s="1"/>
      <c r="I106" s="1"/>
    </row>
    <row r="107" spans="1:9">
      <c r="A107" s="1"/>
      <c r="C107" s="40"/>
      <c r="F107" s="1"/>
      <c r="I107" s="1"/>
    </row>
    <row r="108" spans="1:9">
      <c r="A108" s="1"/>
      <c r="C108" s="40"/>
      <c r="F108" s="1"/>
      <c r="I108" s="1"/>
    </row>
    <row r="109" spans="1:9">
      <c r="A109" s="1"/>
      <c r="C109" s="40"/>
      <c r="F109" s="1"/>
      <c r="I109" s="1"/>
    </row>
    <row r="110" spans="1:9">
      <c r="A110" s="1"/>
      <c r="C110" s="40"/>
      <c r="F110" s="1"/>
      <c r="I110" s="1"/>
    </row>
    <row r="111" spans="1:9">
      <c r="A111" s="1"/>
      <c r="C111" s="40"/>
      <c r="F111" s="1"/>
      <c r="I111" s="1"/>
    </row>
    <row r="112" spans="1:9">
      <c r="A112" s="1"/>
      <c r="C112" s="40"/>
      <c r="F112" s="1"/>
      <c r="I112" s="1"/>
    </row>
    <row r="113" spans="1:9">
      <c r="A113" s="1"/>
      <c r="F113" s="1"/>
      <c r="I113" s="1"/>
    </row>
    <row r="114" spans="1:9">
      <c r="A114" s="1"/>
      <c r="F114" s="1"/>
      <c r="I114" s="1"/>
    </row>
    <row r="115" spans="1:9">
      <c r="A115" s="1"/>
      <c r="F115" s="1"/>
      <c r="I115" s="1"/>
    </row>
    <row r="116" spans="1:9">
      <c r="A116" s="1"/>
      <c r="F116" s="1"/>
      <c r="I116" s="1"/>
    </row>
    <row r="117" spans="1:9">
      <c r="A117" s="1"/>
      <c r="F117" s="1"/>
      <c r="I117" s="1"/>
    </row>
    <row r="118" spans="1:9">
      <c r="A118" s="1"/>
      <c r="F118" s="1"/>
      <c r="I118" s="1"/>
    </row>
    <row r="119" spans="1:9">
      <c r="A119" s="1"/>
      <c r="F119" s="1"/>
      <c r="I119" s="1"/>
    </row>
    <row r="120" spans="1:9">
      <c r="A120" s="1"/>
      <c r="F120" s="1"/>
      <c r="I120" s="1"/>
    </row>
    <row r="121" spans="1:9">
      <c r="A121" s="1"/>
      <c r="F121" s="1"/>
      <c r="I121" s="1"/>
    </row>
    <row r="122" spans="1:9">
      <c r="A122" s="1"/>
      <c r="F122" s="1"/>
      <c r="I122" s="1"/>
    </row>
    <row r="123" spans="1:9">
      <c r="A123" s="1"/>
      <c r="F123" s="1"/>
      <c r="I123" s="1"/>
    </row>
    <row r="124" spans="1:9">
      <c r="A124" s="1"/>
      <c r="F124" s="1"/>
      <c r="I124" s="1"/>
    </row>
    <row r="125" spans="1:9">
      <c r="A125" s="1"/>
      <c r="F125" s="1"/>
      <c r="I125" s="1"/>
    </row>
    <row r="126" spans="1:9">
      <c r="A126" s="1"/>
      <c r="C126" s="1"/>
      <c r="D126" s="1"/>
      <c r="F126" s="1"/>
      <c r="I126" s="1"/>
    </row>
    <row r="127" spans="1:9">
      <c r="A127" s="1"/>
      <c r="C127" s="1"/>
      <c r="D127" s="1"/>
      <c r="F127" s="1"/>
      <c r="I127" s="1"/>
    </row>
    <row r="128" spans="1:9">
      <c r="A128" s="1"/>
      <c r="C128" s="1"/>
      <c r="D128" s="1"/>
      <c r="F128" s="1"/>
      <c r="I128" s="1"/>
    </row>
    <row r="129" spans="1:9">
      <c r="A129" s="1"/>
      <c r="C129" s="1"/>
      <c r="D129" s="1"/>
      <c r="F129" s="1"/>
      <c r="I129" s="1"/>
    </row>
    <row r="130" spans="1:9">
      <c r="A130" s="1"/>
      <c r="C130" s="1"/>
      <c r="D130" s="1"/>
      <c r="F130" s="1"/>
      <c r="I130" s="1"/>
    </row>
    <row r="131" spans="1:9">
      <c r="A131" s="1"/>
      <c r="C131" s="1"/>
      <c r="D131" s="1"/>
      <c r="F131" s="1"/>
      <c r="I131" s="1"/>
    </row>
    <row r="132" spans="1:9">
      <c r="A132" s="1"/>
      <c r="C132" s="1"/>
      <c r="D132" s="1"/>
      <c r="F132" s="1"/>
      <c r="I132" s="1"/>
    </row>
    <row r="133" spans="1:9">
      <c r="A133" s="1"/>
      <c r="C133" s="1"/>
      <c r="D133" s="1"/>
      <c r="F133" s="1"/>
      <c r="I133" s="1"/>
    </row>
    <row r="134" spans="1:9">
      <c r="A134" s="1"/>
      <c r="C134" s="1"/>
      <c r="D134" s="1"/>
      <c r="F134" s="1"/>
      <c r="I134" s="1"/>
    </row>
    <row r="135" spans="1:9">
      <c r="A135" s="1"/>
      <c r="C135" s="1"/>
      <c r="D135" s="1"/>
      <c r="F135" s="1"/>
      <c r="I135" s="1"/>
    </row>
    <row r="136" spans="1:9">
      <c r="A136" s="1"/>
      <c r="C136" s="1"/>
      <c r="D136" s="1"/>
      <c r="F136" s="1"/>
      <c r="I136" s="1"/>
    </row>
    <row r="137" spans="1:9">
      <c r="A137" s="1"/>
      <c r="C137" s="1"/>
      <c r="D137" s="1"/>
      <c r="F137" s="1"/>
      <c r="I137" s="1"/>
    </row>
    <row r="138" spans="1:9">
      <c r="A138" s="1"/>
      <c r="C138" s="1"/>
      <c r="D138" s="1"/>
      <c r="F138" s="1"/>
      <c r="I138" s="1"/>
    </row>
    <row r="139" spans="1:9">
      <c r="A139" s="1"/>
      <c r="C139" s="1"/>
      <c r="D139" s="1"/>
      <c r="F139" s="1"/>
      <c r="I139" s="1"/>
    </row>
    <row r="140" spans="1:9">
      <c r="A140" s="1"/>
      <c r="C140" s="1"/>
      <c r="D140" s="1"/>
      <c r="F140" s="1"/>
      <c r="I140" s="1"/>
    </row>
    <row r="141" spans="1:9">
      <c r="A141" s="1"/>
      <c r="C141" s="1"/>
      <c r="D141" s="1"/>
      <c r="F141" s="1"/>
      <c r="I141" s="1"/>
    </row>
    <row r="142" spans="1:9">
      <c r="A142" s="1"/>
      <c r="C142" s="1"/>
      <c r="D142" s="1"/>
      <c r="F142" s="1"/>
      <c r="I142" s="1"/>
    </row>
    <row r="143" spans="1:9">
      <c r="A143" s="1"/>
      <c r="C143" s="1"/>
      <c r="D143" s="1"/>
      <c r="F143" s="1"/>
      <c r="I143" s="1"/>
    </row>
    <row r="144" spans="1:9">
      <c r="A144" s="1"/>
      <c r="C144" s="1"/>
      <c r="D144" s="1"/>
      <c r="F144" s="1"/>
      <c r="I144" s="1"/>
    </row>
    <row r="145" spans="1:9">
      <c r="A145" s="1"/>
      <c r="C145" s="1"/>
      <c r="D145" s="1"/>
      <c r="F145" s="1"/>
      <c r="I145" s="1"/>
    </row>
    <row r="146" spans="1:9">
      <c r="A146" s="1"/>
      <c r="C146" s="1"/>
      <c r="D146" s="1"/>
      <c r="F146" s="1"/>
      <c r="I146" s="1"/>
    </row>
    <row r="147" spans="1:9">
      <c r="A147" s="1"/>
      <c r="C147" s="1"/>
      <c r="D147" s="1"/>
      <c r="F147" s="1"/>
      <c r="I147" s="1"/>
    </row>
    <row r="148" spans="1:9">
      <c r="A148" s="1"/>
      <c r="C148" s="1"/>
      <c r="D148" s="1"/>
      <c r="F148" s="1"/>
      <c r="I148" s="1"/>
    </row>
    <row r="149" spans="1:9">
      <c r="A149" s="1"/>
      <c r="C149" s="1"/>
      <c r="D149" s="1"/>
      <c r="F149" s="1"/>
      <c r="I149" s="1"/>
    </row>
    <row r="150" spans="1:9">
      <c r="A150" s="1"/>
      <c r="C150" s="1"/>
      <c r="D150" s="1"/>
      <c r="F150" s="1"/>
      <c r="I150" s="1"/>
    </row>
    <row r="151" spans="1:9">
      <c r="A151" s="1"/>
      <c r="C151" s="1"/>
      <c r="D151" s="1"/>
      <c r="F151" s="1"/>
      <c r="I151" s="1"/>
    </row>
    <row r="152" spans="1:9">
      <c r="A152" s="1"/>
      <c r="C152" s="1"/>
      <c r="D152" s="1"/>
      <c r="F152" s="1"/>
      <c r="I152" s="1"/>
    </row>
    <row r="153" spans="1:9">
      <c r="A153" s="1"/>
      <c r="C153" s="1"/>
      <c r="D153" s="1"/>
      <c r="F153" s="1"/>
      <c r="I153" s="1"/>
    </row>
    <row r="154" spans="1:9">
      <c r="A154" s="1"/>
      <c r="C154" s="1"/>
      <c r="D154" s="1"/>
      <c r="F154" s="1"/>
      <c r="I154" s="1"/>
    </row>
    <row r="155" spans="1:9">
      <c r="A155" s="1"/>
      <c r="C155" s="1"/>
      <c r="D155" s="1"/>
      <c r="F155" s="1"/>
      <c r="I155" s="1"/>
    </row>
    <row r="156" spans="1:9">
      <c r="A156" s="1"/>
      <c r="C156" s="1"/>
      <c r="D156" s="1"/>
      <c r="F156" s="1"/>
      <c r="I156" s="1"/>
    </row>
    <row r="157" spans="1:9">
      <c r="A157" s="1"/>
      <c r="C157" s="1"/>
      <c r="D157" s="1"/>
      <c r="F157" s="1"/>
      <c r="I157" s="1"/>
    </row>
    <row r="158" spans="1:9">
      <c r="A158" s="1"/>
      <c r="C158" s="1"/>
      <c r="D158" s="1"/>
      <c r="F158" s="1"/>
      <c r="I158" s="1"/>
    </row>
    <row r="159" spans="1:9">
      <c r="A159" s="1"/>
      <c r="C159" s="1"/>
      <c r="D159" s="1"/>
      <c r="F159" s="1"/>
      <c r="I159" s="1"/>
    </row>
    <row r="160" spans="1:9">
      <c r="A160" s="1"/>
      <c r="C160" s="1"/>
      <c r="D160" s="1"/>
      <c r="F160" s="1"/>
      <c r="I160" s="1"/>
    </row>
    <row r="161" spans="1:9">
      <c r="A161" s="1"/>
      <c r="C161" s="1"/>
      <c r="D161" s="1"/>
      <c r="F161" s="1"/>
      <c r="I161" s="1"/>
    </row>
    <row r="162" spans="1:9">
      <c r="A162" s="1"/>
      <c r="C162" s="1"/>
      <c r="D162" s="1"/>
      <c r="F162" s="1"/>
      <c r="I162" s="1"/>
    </row>
    <row r="163" spans="1:9">
      <c r="A163" s="1"/>
      <c r="C163" s="1"/>
      <c r="D163" s="1"/>
      <c r="F163" s="1"/>
      <c r="I163" s="1"/>
    </row>
    <row r="164" spans="1:9">
      <c r="A164" s="1"/>
      <c r="C164" s="1"/>
      <c r="D164" s="1"/>
      <c r="F164" s="1"/>
      <c r="I164" s="1"/>
    </row>
    <row r="165" spans="1:9">
      <c r="A165" s="1"/>
      <c r="C165" s="1"/>
      <c r="D165" s="1"/>
      <c r="F165" s="1"/>
      <c r="I165" s="1"/>
    </row>
    <row r="166" spans="1:9">
      <c r="A166" s="1"/>
      <c r="C166" s="1"/>
      <c r="D166" s="1"/>
      <c r="F166" s="1"/>
      <c r="I166" s="1"/>
    </row>
    <row r="167" spans="1:9">
      <c r="A167" s="1"/>
      <c r="C167" s="1"/>
      <c r="D167" s="1"/>
      <c r="F167" s="1"/>
      <c r="I167" s="1"/>
    </row>
    <row r="168" spans="1:9">
      <c r="A168" s="1"/>
      <c r="C168" s="1"/>
      <c r="D168" s="1"/>
      <c r="F168" s="1"/>
      <c r="I168" s="1"/>
    </row>
    <row r="169" spans="1:9">
      <c r="A169" s="1"/>
      <c r="C169" s="1"/>
      <c r="D169" s="1"/>
      <c r="F169" s="1"/>
      <c r="I169" s="1"/>
    </row>
    <row r="170" spans="1:9">
      <c r="A170" s="1"/>
      <c r="C170" s="1"/>
      <c r="D170" s="1"/>
      <c r="F170" s="1"/>
      <c r="I170" s="1"/>
    </row>
    <row r="171" spans="1:9">
      <c r="A171" s="1"/>
      <c r="C171" s="1"/>
      <c r="D171" s="1"/>
      <c r="F171" s="1"/>
      <c r="I171" s="1"/>
    </row>
    <row r="172" spans="1:9">
      <c r="A172" s="1"/>
      <c r="C172" s="1"/>
      <c r="D172" s="1"/>
      <c r="F172" s="1"/>
      <c r="I172" s="1"/>
    </row>
    <row r="173" spans="1:9">
      <c r="A173" s="1"/>
      <c r="C173" s="1"/>
      <c r="D173" s="1"/>
      <c r="F173" s="1"/>
      <c r="I173" s="1"/>
    </row>
    <row r="174" spans="1:9">
      <c r="A174" s="1"/>
      <c r="C174" s="1"/>
      <c r="D174" s="1"/>
      <c r="F174" s="1"/>
      <c r="I174" s="1"/>
    </row>
    <row r="175" spans="1:9">
      <c r="A175" s="1"/>
      <c r="C175" s="1"/>
      <c r="D175" s="1"/>
      <c r="F175" s="1"/>
      <c r="I175" s="1"/>
    </row>
    <row r="176" spans="1:9">
      <c r="A176" s="1"/>
      <c r="C176" s="1"/>
      <c r="D176" s="1"/>
      <c r="F176" s="1"/>
      <c r="I176" s="1"/>
    </row>
    <row r="177" spans="1:9">
      <c r="A177" s="1"/>
      <c r="C177" s="1"/>
      <c r="D177" s="1"/>
      <c r="F177" s="1"/>
      <c r="I177" s="1"/>
    </row>
    <row r="178" spans="1:9">
      <c r="A178" s="1"/>
      <c r="C178" s="1"/>
      <c r="D178" s="1"/>
      <c r="F178" s="1"/>
      <c r="I178" s="1"/>
    </row>
    <row r="179" spans="1:9">
      <c r="A179" s="1"/>
      <c r="C179" s="1"/>
      <c r="D179" s="1"/>
      <c r="F179" s="1"/>
      <c r="I179" s="1"/>
    </row>
    <row r="180" spans="1:9">
      <c r="A180" s="1"/>
      <c r="C180" s="1"/>
      <c r="D180" s="1"/>
      <c r="F180" s="1"/>
      <c r="I180" s="1"/>
    </row>
    <row r="181" spans="1:9">
      <c r="A181" s="1"/>
      <c r="C181" s="1"/>
      <c r="D181" s="1"/>
      <c r="F181" s="1"/>
      <c r="I181" s="1"/>
    </row>
    <row r="182" spans="1:9">
      <c r="A182" s="1"/>
      <c r="C182" s="1"/>
      <c r="D182" s="1"/>
      <c r="F182" s="1"/>
      <c r="I182" s="1"/>
    </row>
    <row r="183" spans="1:9">
      <c r="A183" s="1"/>
      <c r="C183" s="1"/>
      <c r="D183" s="1"/>
      <c r="F183" s="1"/>
      <c r="I183" s="1"/>
    </row>
    <row r="184" spans="1:9">
      <c r="A184" s="1"/>
      <c r="C184" s="1"/>
      <c r="D184" s="1"/>
      <c r="F184" s="1"/>
      <c r="I184" s="1"/>
    </row>
    <row r="185" spans="1:9">
      <c r="A185" s="1"/>
      <c r="C185" s="1"/>
      <c r="D185" s="1"/>
      <c r="F185" s="1"/>
      <c r="I185" s="1"/>
    </row>
    <row r="186" spans="1:9">
      <c r="A186" s="1"/>
      <c r="C186" s="1"/>
      <c r="D186" s="1"/>
      <c r="F186" s="1"/>
      <c r="I186" s="1"/>
    </row>
    <row r="187" spans="1:9">
      <c r="A187" s="1"/>
      <c r="C187" s="1"/>
      <c r="D187" s="1"/>
      <c r="F187" s="1"/>
      <c r="I187" s="1"/>
    </row>
    <row r="188" spans="1:9">
      <c r="A188" s="1"/>
      <c r="C188" s="1"/>
      <c r="D188" s="1"/>
      <c r="F188" s="1"/>
      <c r="I188" s="1"/>
    </row>
    <row r="189" spans="1:9">
      <c r="A189" s="1"/>
      <c r="C189" s="1"/>
      <c r="D189" s="1"/>
      <c r="F189" s="1"/>
      <c r="I189" s="1"/>
    </row>
    <row r="190" spans="1:9">
      <c r="A190" s="1"/>
      <c r="C190" s="1"/>
      <c r="D190" s="1"/>
      <c r="F190" s="1"/>
      <c r="I190" s="1"/>
    </row>
    <row r="191" spans="1:9">
      <c r="A191" s="1"/>
      <c r="C191" s="1"/>
      <c r="D191" s="1"/>
      <c r="F191" s="1"/>
      <c r="I191" s="1"/>
    </row>
    <row r="192" spans="1:9">
      <c r="A192" s="1"/>
      <c r="C192" s="1"/>
      <c r="D192" s="1"/>
      <c r="F192" s="1"/>
      <c r="I192" s="1"/>
    </row>
    <row r="193" spans="1:9">
      <c r="A193" s="1"/>
      <c r="C193" s="1"/>
      <c r="D193" s="1"/>
      <c r="F193" s="1"/>
      <c r="I193" s="1"/>
    </row>
    <row r="194" spans="1:9">
      <c r="A194" s="1"/>
      <c r="C194" s="1"/>
      <c r="D194" s="1"/>
      <c r="F194" s="1"/>
      <c r="I194" s="1"/>
    </row>
    <row r="195" spans="1:9">
      <c r="A195" s="1"/>
      <c r="C195" s="1"/>
      <c r="D195" s="1"/>
      <c r="F195" s="1"/>
      <c r="I195" s="1"/>
    </row>
    <row r="196" spans="1:9">
      <c r="A196" s="1"/>
      <c r="C196" s="1"/>
      <c r="D196" s="1"/>
      <c r="F196" s="1"/>
      <c r="I196" s="1"/>
    </row>
    <row r="197" spans="1:9">
      <c r="A197" s="1"/>
      <c r="C197" s="1"/>
      <c r="D197" s="1"/>
      <c r="F197" s="1"/>
      <c r="I197" s="1"/>
    </row>
    <row r="198" spans="1:9">
      <c r="A198" s="1"/>
      <c r="C198" s="1"/>
      <c r="D198" s="1"/>
      <c r="F198" s="1"/>
      <c r="I198" s="1"/>
    </row>
    <row r="199" spans="1:9">
      <c r="A199" s="1"/>
      <c r="C199" s="1"/>
      <c r="D199" s="1"/>
      <c r="F199" s="1"/>
      <c r="I199" s="1"/>
    </row>
    <row r="200" spans="1:9">
      <c r="A200" s="1"/>
      <c r="C200" s="1"/>
      <c r="D200" s="1"/>
      <c r="F200" s="1"/>
      <c r="I200" s="1"/>
    </row>
    <row r="201" spans="1:9">
      <c r="A201" s="1"/>
      <c r="C201" s="1"/>
      <c r="D201" s="1"/>
      <c r="F201" s="1"/>
      <c r="I201" s="1"/>
    </row>
    <row r="202" spans="1:9">
      <c r="A202" s="1"/>
      <c r="C202" s="1"/>
      <c r="D202" s="1"/>
      <c r="F202" s="1"/>
      <c r="I202" s="1"/>
    </row>
    <row r="203" spans="1:9">
      <c r="A203" s="1"/>
      <c r="C203" s="1"/>
      <c r="D203" s="1"/>
      <c r="F203" s="1"/>
      <c r="I203" s="1"/>
    </row>
    <row r="204" spans="1:9">
      <c r="A204" s="1"/>
      <c r="C204" s="1"/>
      <c r="D204" s="1"/>
      <c r="F204" s="1"/>
    </row>
  </sheetData>
  <sheetProtection autoFilter="0"/>
  <autoFilter ref="A2:Z88"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5"/>
  </autoFilter>
  <mergeCells count="41">
    <mergeCell ref="A92:B93"/>
    <mergeCell ref="C91:E91"/>
    <mergeCell ref="C92:E92"/>
    <mergeCell ref="C93:E93"/>
    <mergeCell ref="C94:E94"/>
    <mergeCell ref="C95:E95"/>
    <mergeCell ref="Y89:Z89"/>
    <mergeCell ref="V89:X89"/>
    <mergeCell ref="J4:J5"/>
    <mergeCell ref="K4:K5"/>
    <mergeCell ref="L4:L5"/>
    <mergeCell ref="Q4:Q5"/>
    <mergeCell ref="V2:V5"/>
    <mergeCell ref="W2:W5"/>
    <mergeCell ref="X2:X5"/>
    <mergeCell ref="Y2:Y5"/>
    <mergeCell ref="Z2:Z5"/>
    <mergeCell ref="J3:Q3"/>
    <mergeCell ref="J2:U2"/>
    <mergeCell ref="P4:P5"/>
    <mergeCell ref="R3:U3"/>
    <mergeCell ref="A89:B89"/>
    <mergeCell ref="F4:F5"/>
    <mergeCell ref="G4:G5"/>
    <mergeCell ref="H4:H5"/>
    <mergeCell ref="I4:I5"/>
    <mergeCell ref="A2:A5"/>
    <mergeCell ref="B2:B5"/>
    <mergeCell ref="C2:C5"/>
    <mergeCell ref="D2:D5"/>
    <mergeCell ref="E2:E5"/>
    <mergeCell ref="F2:I2"/>
    <mergeCell ref="F3:I3"/>
    <mergeCell ref="D1:Z1"/>
    <mergeCell ref="R4:R5"/>
    <mergeCell ref="S4:S5"/>
    <mergeCell ref="T4:T5"/>
    <mergeCell ref="U4:U5"/>
    <mergeCell ref="M4:M5"/>
    <mergeCell ref="N4:N5"/>
    <mergeCell ref="O4:O5"/>
  </mergeCells>
  <pageMargins left="0" right="0" top="0.11811023622047245" bottom="0.11811023622047245" header="0.11811023622047245" footer="0.11811023622047245"/>
  <pageSetup paperSize="9" scale="63" fitToHeight="3" orientation="landscape" r:id="rId1"/>
  <headerFooter>
    <oddFooter>&amp;RStr.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U12"/>
  <sheetViews>
    <sheetView showGridLines="0" workbookViewId="0">
      <selection activeCell="H7" sqref="H7"/>
    </sheetView>
  </sheetViews>
  <sheetFormatPr defaultColWidth="8.81640625" defaultRowHeight="12.5"/>
  <cols>
    <col min="1" max="1" width="1.7265625" style="6" customWidth="1"/>
    <col min="2" max="2" width="22.26953125" style="6" customWidth="1"/>
    <col min="3" max="3" width="12.26953125" style="6" customWidth="1"/>
    <col min="4" max="4" width="14.1796875" style="6" customWidth="1"/>
    <col min="5" max="5" width="12" style="6" customWidth="1"/>
    <col min="6" max="7" width="11.7265625" style="6" customWidth="1"/>
    <col min="8" max="8" width="12.26953125" style="6" customWidth="1"/>
    <col min="9" max="17" width="12" style="6" customWidth="1"/>
    <col min="18" max="18" width="12" style="6" bestFit="1" customWidth="1"/>
    <col min="19" max="20" width="12" style="6" customWidth="1"/>
    <col min="21" max="21" width="12.26953125" style="6" customWidth="1"/>
    <col min="22" max="16384" width="8.81640625" style="6"/>
  </cols>
  <sheetData>
    <row r="2" spans="2:21" ht="28.9" customHeight="1">
      <c r="B2" s="32" t="s">
        <v>33</v>
      </c>
    </row>
    <row r="3" spans="2:21" ht="13.9" customHeight="1">
      <c r="B3" s="139" t="s">
        <v>12</v>
      </c>
      <c r="C3" s="125" t="s">
        <v>7</v>
      </c>
      <c r="D3" s="126" t="s">
        <v>8</v>
      </c>
      <c r="E3" s="127" t="s">
        <v>35</v>
      </c>
      <c r="F3" s="127"/>
      <c r="G3" s="127"/>
      <c r="H3" s="127"/>
      <c r="I3" s="134" t="s">
        <v>0</v>
      </c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43" t="s">
        <v>48</v>
      </c>
    </row>
    <row r="4" spans="2:21" ht="19.149999999999999" customHeight="1">
      <c r="B4" s="140"/>
      <c r="C4" s="125"/>
      <c r="D4" s="126"/>
      <c r="E4" s="128" t="s">
        <v>18</v>
      </c>
      <c r="F4" s="128"/>
      <c r="G4" s="128"/>
      <c r="H4" s="128"/>
      <c r="I4" s="126" t="s">
        <v>43</v>
      </c>
      <c r="J4" s="126"/>
      <c r="K4" s="126"/>
      <c r="L4" s="126"/>
      <c r="M4" s="126"/>
      <c r="N4" s="126"/>
      <c r="O4" s="126"/>
      <c r="P4" s="126"/>
      <c r="Q4" s="126" t="s">
        <v>29</v>
      </c>
      <c r="R4" s="126"/>
      <c r="S4" s="126"/>
      <c r="T4" s="126"/>
      <c r="U4" s="143"/>
    </row>
    <row r="5" spans="2:21" ht="13.15" customHeight="1">
      <c r="B5" s="140"/>
      <c r="C5" s="125"/>
      <c r="D5" s="126"/>
      <c r="E5" s="121" t="s">
        <v>1</v>
      </c>
      <c r="F5" s="121" t="s">
        <v>2</v>
      </c>
      <c r="G5" s="121" t="s">
        <v>3</v>
      </c>
      <c r="H5" s="121" t="s">
        <v>4</v>
      </c>
      <c r="I5" s="119" t="s">
        <v>5</v>
      </c>
      <c r="J5" s="119" t="s">
        <v>23</v>
      </c>
      <c r="K5" s="119" t="s">
        <v>24</v>
      </c>
      <c r="L5" s="119" t="s">
        <v>25</v>
      </c>
      <c r="M5" s="119" t="s">
        <v>26</v>
      </c>
      <c r="N5" s="119" t="s">
        <v>27</v>
      </c>
      <c r="O5" s="119" t="s">
        <v>28</v>
      </c>
      <c r="P5" s="119" t="s">
        <v>6</v>
      </c>
      <c r="Q5" s="142" t="s">
        <v>1</v>
      </c>
      <c r="R5" s="142" t="s">
        <v>2</v>
      </c>
      <c r="S5" s="142" t="s">
        <v>3</v>
      </c>
      <c r="T5" s="142" t="s">
        <v>4</v>
      </c>
      <c r="U5" s="143"/>
    </row>
    <row r="6" spans="2:21" ht="13.15" customHeight="1">
      <c r="B6" s="141"/>
      <c r="C6" s="125"/>
      <c r="D6" s="126"/>
      <c r="E6" s="121"/>
      <c r="F6" s="121"/>
      <c r="G6" s="121"/>
      <c r="H6" s="121"/>
      <c r="I6" s="119"/>
      <c r="J6" s="119"/>
      <c r="K6" s="119"/>
      <c r="L6" s="119"/>
      <c r="M6" s="119"/>
      <c r="N6" s="119"/>
      <c r="O6" s="119"/>
      <c r="P6" s="119"/>
      <c r="Q6" s="142"/>
      <c r="R6" s="142"/>
      <c r="S6" s="142"/>
      <c r="T6" s="142"/>
      <c r="U6" s="143"/>
    </row>
    <row r="7" spans="2:21" ht="40.9" customHeight="1">
      <c r="B7" s="30" t="s">
        <v>13</v>
      </c>
      <c r="C7" s="28">
        <f>SUMIF('Plan 2022-2024'!$Z7:$Z88,"ES",'Plan 2022-2024'!D7:D88)</f>
        <v>8556000</v>
      </c>
      <c r="D7" s="27">
        <f>SUMIF('Plan 2022-2024'!$Z7:$Z88,"ES",'Plan 2022-2024'!E7:E88)</f>
        <v>4311000</v>
      </c>
      <c r="E7" s="28">
        <f>SUMIF('Plan 2022-2024'!$Z7:$Z88,"ES",'Plan 2022-2024'!F7:F88)</f>
        <v>435000</v>
      </c>
      <c r="F7" s="28">
        <f>SUMIF('Plan 2022-2024'!$Z7:$Z88,"ES",'Plan 2022-2024'!G7:G88)</f>
        <v>510000</v>
      </c>
      <c r="G7" s="28">
        <f>SUMIF('Plan 2022-2024'!$Z7:$Z88,"ES",'Plan 2022-2024'!H7:H88)</f>
        <v>550000</v>
      </c>
      <c r="H7" s="29">
        <f>SUMIF('Plan 2022-2024'!$Z7:$Z88,"ES",'Plan 2022-2024'!I7:I88)</f>
        <v>1495000</v>
      </c>
      <c r="I7" s="28">
        <f>SUMIF('Plan 2022-2024'!$Z7:$Z88,"ES",'Plan 2022-2024'!J7:J88)</f>
        <v>0</v>
      </c>
      <c r="J7" s="28">
        <f>SUMIF('Plan 2022-2024'!$Z7:$Z88,"ES",'Plan 2022-2024'!K7:K88)</f>
        <v>40000</v>
      </c>
      <c r="K7" s="28">
        <f>SUMIF('Plan 2022-2024'!$Z7:$Z88,"ES",'Plan 2022-2024'!L7:L88)</f>
        <v>0</v>
      </c>
      <c r="L7" s="28">
        <f>SUMIF('Plan 2022-2024'!$Z7:$Z88,"ES",'Plan 2022-2024'!M7:M88)</f>
        <v>1000000</v>
      </c>
      <c r="M7" s="28">
        <f>SUMIF('Plan 2022-2024'!$Z7:$Z88,"ES",'Plan 2022-2024'!N7:N88)</f>
        <v>710000</v>
      </c>
      <c r="N7" s="28">
        <f>SUMIF('Plan 2022-2024'!$Z7:$Z88,"ES",'Plan 2022-2024'!O7:O88)</f>
        <v>200000</v>
      </c>
      <c r="O7" s="28">
        <f>SUMIF('Plan 2022-2024'!$Z7:$Z88,"ES",'Plan 2022-2024'!P7:P88)</f>
        <v>65000</v>
      </c>
      <c r="P7" s="28">
        <f>SUMIF('Plan 2022-2024'!$Z7:$Z88,"ES",'Plan 2022-2024'!Q7:Q88)</f>
        <v>10000</v>
      </c>
      <c r="Q7" s="29">
        <f>SUMIF('Plan 2022-2024'!$Z7:$Z88,"ES",'Plan 2022-2024'!R7:R88)</f>
        <v>1055000</v>
      </c>
      <c r="R7" s="28">
        <f>SUMIF('Plan 2022-2024'!$Z7:$Z88,"ES",'Plan 2022-2024'!S7:S88)</f>
        <v>904500</v>
      </c>
      <c r="S7" s="28">
        <f>SUMIF('Plan 2022-2024'!$Z7:$Z88,"ES",'Plan 2022-2024'!T7:T88)</f>
        <v>856500</v>
      </c>
      <c r="T7" s="29">
        <f>SUMIF('Plan 2022-2024'!$Z7:$Z88,"ES",'Plan 2022-2024'!U7:U88)</f>
        <v>2816000</v>
      </c>
      <c r="U7" s="63">
        <f>COUNTIF('Plan 2022-2024'!$Z7:$Z88,"ES")</f>
        <v>22</v>
      </c>
    </row>
    <row r="8" spans="2:21" ht="40.9" customHeight="1">
      <c r="B8" s="30" t="s">
        <v>14</v>
      </c>
      <c r="C8" s="28">
        <f>SUMIF('Plan 2022-2024'!$Z7:$Z88,"DS",'Plan 2022-2024'!D7:D88)</f>
        <v>3987100</v>
      </c>
      <c r="D8" s="27">
        <f>SUMIF('Plan 2022-2024'!$Z7:$Z88,"DS",'Plan 2022-2024'!E7:E88)</f>
        <v>2531000</v>
      </c>
      <c r="E8" s="28">
        <f>SUMIF('Plan 2022-2024'!$Z7:$Z88,"DS",'Plan 2022-2024'!F7:F88)</f>
        <v>563000</v>
      </c>
      <c r="F8" s="28">
        <f>SUMIF('Plan 2022-2024'!$Z7:$Z88,"DS",'Plan 2022-2024'!G7:G88)</f>
        <v>598000</v>
      </c>
      <c r="G8" s="28">
        <f>SUMIF('Plan 2022-2024'!$Z7:$Z88,"DS",'Plan 2022-2024'!H7:H88)</f>
        <v>577000</v>
      </c>
      <c r="H8" s="29">
        <f>SUMIF('Plan 2022-2024'!$Z7:$Z88,"DS",'Plan 2022-2024'!I7:I88)</f>
        <v>1738000</v>
      </c>
      <c r="I8" s="28">
        <f>SUMIF('Plan 2022-2024'!$Z7:$Z88,"DS",'Plan 2022-2024'!J7:J88)</f>
        <v>0</v>
      </c>
      <c r="J8" s="28">
        <f>SUMIF('Plan 2022-2024'!$Z7:$Z88,"DS",'Plan 2022-2024'!K7:K88)</f>
        <v>15000</v>
      </c>
      <c r="K8" s="28">
        <f>SUMIF('Plan 2022-2024'!$Z7:$Z88,"DS",'Plan 2022-2024'!L7:L88)</f>
        <v>0</v>
      </c>
      <c r="L8" s="28">
        <f>SUMIF('Plan 2022-2024'!$Z7:$Z88,"DS",'Plan 2022-2024'!M7:M88)</f>
        <v>0</v>
      </c>
      <c r="M8" s="28">
        <f>SUMIF('Plan 2022-2024'!$Z7:$Z88,"DS",'Plan 2022-2024'!N7:N88)</f>
        <v>0</v>
      </c>
      <c r="N8" s="28">
        <f>SUMIF('Plan 2022-2024'!$Z7:$Z88,"DS",'Plan 2022-2024'!O7:O88)</f>
        <v>0</v>
      </c>
      <c r="O8" s="28">
        <f>SUMIF('Plan 2022-2024'!$Z7:$Z88,"DS",'Plan 2022-2024'!P7:P88)</f>
        <v>90000</v>
      </c>
      <c r="P8" s="28">
        <f>SUMIF('Plan 2022-2024'!$Z7:$Z88,"DS",'Plan 2022-2024'!Q7:Q88)</f>
        <v>10000</v>
      </c>
      <c r="Q8" s="29">
        <f>SUMIF('Plan 2022-2024'!$Z7:$Z88,"DS",'Plan 2022-2024'!R7:R88)</f>
        <v>115000</v>
      </c>
      <c r="R8" s="28">
        <f>SUMIF('Plan 2022-2024'!$Z7:$Z88,"DS",'Plan 2022-2024'!S7:S88)</f>
        <v>330000</v>
      </c>
      <c r="S8" s="28">
        <f>SUMIF('Plan 2022-2024'!$Z7:$Z88,"DS",'Plan 2022-2024'!T7:T88)</f>
        <v>348000</v>
      </c>
      <c r="T8" s="29">
        <f>SUMIF('Plan 2022-2024'!$Z7:$Z88,"DS",'Plan 2022-2024'!U7:U88)</f>
        <v>793000</v>
      </c>
      <c r="U8" s="63">
        <f>COUNTIF('Plan 2022-2024'!$Z7:$Z88,"DS")</f>
        <v>39</v>
      </c>
    </row>
    <row r="9" spans="2:21" ht="48.75" customHeight="1">
      <c r="B9" s="30" t="s">
        <v>64</v>
      </c>
      <c r="C9" s="28">
        <f>SUMIF('Plan 2022-2024'!$Z7:$Z88,"SO",'Plan 2022-2024'!D7:D88)</f>
        <v>5955000</v>
      </c>
      <c r="D9" s="27">
        <f>SUMIF('Plan 2022-2024'!$Z7:$Z88,"SO",'Plan 2022-2024'!E7:E88)</f>
        <v>2780000</v>
      </c>
      <c r="E9" s="28">
        <f>SUMIF('Plan 2022-2024'!$Z7:$Z88,"SO",'Plan 2022-2024'!F7:F88)</f>
        <v>585000</v>
      </c>
      <c r="F9" s="28">
        <f>SUMIF('Plan 2022-2024'!$Z7:$Z88,"SO",'Plan 2022-2024'!G7:G88)</f>
        <v>455000</v>
      </c>
      <c r="G9" s="28">
        <f>SUMIF('Plan 2022-2024'!$Z7:$Z88,"SO",'Plan 2022-2024'!H7:H88)</f>
        <v>475000</v>
      </c>
      <c r="H9" s="29">
        <f>SUMIF('Plan 2022-2024'!$Z7:$Z88,"SO",'Plan 2022-2024'!I7:I88)</f>
        <v>1515000</v>
      </c>
      <c r="I9" s="28">
        <f>SUMIF('Plan 2022-2024'!$Z7:$Z88,"SO",'Plan 2022-2024'!J7:J88)</f>
        <v>0</v>
      </c>
      <c r="J9" s="28">
        <f>SUMIF('Plan 2022-2024'!$Z7:$Z88,"SO",'Plan 2022-2024'!K7:K88)</f>
        <v>5000</v>
      </c>
      <c r="K9" s="28">
        <f>SUMIF('Plan 2022-2024'!$Z7:$Z88,"SO",'Plan 2022-2024'!L7:L88)</f>
        <v>0</v>
      </c>
      <c r="L9" s="28">
        <f>SUMIF('Plan 2022-2024'!$Z7:$Z88,"SO",'Plan 2022-2024'!M7:M88)</f>
        <v>50000</v>
      </c>
      <c r="M9" s="28">
        <f>SUMIF('Plan 2022-2024'!$Z7:$Z88,"SO",'Plan 2022-2024'!N7:N88)</f>
        <v>0</v>
      </c>
      <c r="N9" s="28">
        <f>SUMIF('Plan 2022-2024'!$Z7:$Z88,"SO",'Plan 2022-2024'!O7:O88)</f>
        <v>0</v>
      </c>
      <c r="O9" s="28">
        <f>SUMIF('Plan 2022-2024'!$Z7:$Z88,"SO",'Plan 2022-2024'!P7:P88)</f>
        <v>44000</v>
      </c>
      <c r="P9" s="28">
        <f>SUMIF('Plan 2022-2024'!$Z7:$Z88,"SO",'Plan 2022-2024'!Q7:Q88)</f>
        <v>160000</v>
      </c>
      <c r="Q9" s="29">
        <f>SUMIF('Plan 2022-2024'!$Z7:$Z88,"SO",'Plan 2022-2024'!R7:R88)</f>
        <v>215000</v>
      </c>
      <c r="R9" s="28">
        <f>SUMIF('Plan 2022-2024'!$Z7:$Z88,"SO",'Plan 2022-2024'!S7:S88)</f>
        <v>515000</v>
      </c>
      <c r="S9" s="28">
        <f>SUMIF('Plan 2022-2024'!$Z7:$Z88,"SO",'Plan 2022-2024'!T7:T88)</f>
        <v>535000</v>
      </c>
      <c r="T9" s="29">
        <f>SUMIF('Plan 2022-2024'!$Z7:$Z88,"SO",'Plan 2022-2024'!U7:U88)</f>
        <v>1265000</v>
      </c>
      <c r="U9" s="63">
        <f>COUNTIF('Plan 2022-2024'!$Z7:$Z88,"SO")</f>
        <v>18</v>
      </c>
    </row>
    <row r="10" spans="2:21" ht="40.9" customHeight="1">
      <c r="B10" s="31" t="s">
        <v>15</v>
      </c>
      <c r="C10" s="29">
        <f>SUM(C7:C9)</f>
        <v>18498100</v>
      </c>
      <c r="D10" s="27">
        <f t="shared" ref="D10:T10" si="0">SUM(D7:D9)</f>
        <v>9622000</v>
      </c>
      <c r="E10" s="29">
        <f t="shared" si="0"/>
        <v>1583000</v>
      </c>
      <c r="F10" s="29">
        <f t="shared" si="0"/>
        <v>1563000</v>
      </c>
      <c r="G10" s="29">
        <f t="shared" si="0"/>
        <v>1602000</v>
      </c>
      <c r="H10" s="29">
        <f t="shared" si="0"/>
        <v>4748000</v>
      </c>
      <c r="I10" s="29">
        <f t="shared" si="0"/>
        <v>0</v>
      </c>
      <c r="J10" s="29">
        <f t="shared" si="0"/>
        <v>60000</v>
      </c>
      <c r="K10" s="29">
        <f t="shared" si="0"/>
        <v>0</v>
      </c>
      <c r="L10" s="29">
        <f t="shared" si="0"/>
        <v>1050000</v>
      </c>
      <c r="M10" s="29">
        <f t="shared" si="0"/>
        <v>710000</v>
      </c>
      <c r="N10" s="29">
        <f t="shared" si="0"/>
        <v>200000</v>
      </c>
      <c r="O10" s="29">
        <f t="shared" si="0"/>
        <v>199000</v>
      </c>
      <c r="P10" s="29">
        <f t="shared" si="0"/>
        <v>180000</v>
      </c>
      <c r="Q10" s="29">
        <f t="shared" si="0"/>
        <v>1385000</v>
      </c>
      <c r="R10" s="29">
        <f t="shared" si="0"/>
        <v>1749500</v>
      </c>
      <c r="S10" s="29">
        <f t="shared" si="0"/>
        <v>1739500</v>
      </c>
      <c r="T10" s="29">
        <f t="shared" si="0"/>
        <v>4874000</v>
      </c>
      <c r="U10" s="64">
        <f>SUM(U7:U9)</f>
        <v>79</v>
      </c>
    </row>
    <row r="12" spans="2:21" s="9" customFormat="1" ht="13">
      <c r="B12" s="8" t="s">
        <v>16</v>
      </c>
    </row>
  </sheetData>
  <sheetProtection sheet="1" objects="1" scenarios="1"/>
  <mergeCells count="25">
    <mergeCell ref="D3:D6"/>
    <mergeCell ref="E3:H3"/>
    <mergeCell ref="U3:U6"/>
    <mergeCell ref="E4:H4"/>
    <mergeCell ref="L5:L6"/>
    <mergeCell ref="I5:I6"/>
    <mergeCell ref="J5:J6"/>
    <mergeCell ref="K5:K6"/>
    <mergeCell ref="Q4:T4"/>
    <mergeCell ref="B3:B6"/>
    <mergeCell ref="I4:P4"/>
    <mergeCell ref="I3:T3"/>
    <mergeCell ref="M5:M6"/>
    <mergeCell ref="N5:N6"/>
    <mergeCell ref="O5:O6"/>
    <mergeCell ref="P5:P6"/>
    <mergeCell ref="Q5:Q6"/>
    <mergeCell ref="R5:R6"/>
    <mergeCell ref="S5:S6"/>
    <mergeCell ref="T5:T6"/>
    <mergeCell ref="E5:E6"/>
    <mergeCell ref="F5:F6"/>
    <mergeCell ref="G5:G6"/>
    <mergeCell ref="H5:H6"/>
    <mergeCell ref="C3:C6"/>
  </mergeCells>
  <pageMargins left="0.34" right="0.23" top="0.72" bottom="1" header="0.5" footer="0.5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25"/>
  <sheetViews>
    <sheetView showGridLines="0" zoomScale="83" zoomScaleNormal="83" workbookViewId="0">
      <selection activeCell="D9" sqref="D9:E9"/>
    </sheetView>
  </sheetViews>
  <sheetFormatPr defaultColWidth="8.81640625" defaultRowHeight="12.5"/>
  <cols>
    <col min="1" max="1" width="1.7265625" style="6" customWidth="1"/>
    <col min="2" max="2" width="39.26953125" style="6" customWidth="1"/>
    <col min="3" max="5" width="21.26953125" style="6" customWidth="1"/>
    <col min="6" max="16384" width="8.81640625" style="6"/>
  </cols>
  <sheetData>
    <row r="2" spans="2:5" ht="31.9" customHeight="1">
      <c r="B2" s="144" t="s">
        <v>34</v>
      </c>
      <c r="C2" s="145"/>
      <c r="D2" s="145"/>
      <c r="E2" s="146"/>
    </row>
    <row r="3" spans="2:5">
      <c r="B3" s="149" t="s">
        <v>12</v>
      </c>
      <c r="C3" s="126" t="s">
        <v>20</v>
      </c>
      <c r="D3" s="147" t="s">
        <v>35</v>
      </c>
      <c r="E3" s="147" t="s">
        <v>0</v>
      </c>
    </row>
    <row r="4" spans="2:5">
      <c r="B4" s="149"/>
      <c r="C4" s="126"/>
      <c r="D4" s="148"/>
      <c r="E4" s="148"/>
    </row>
    <row r="5" spans="2:5">
      <c r="B5" s="149"/>
      <c r="C5" s="126"/>
      <c r="D5" s="148"/>
      <c r="E5" s="148"/>
    </row>
    <row r="6" spans="2:5" ht="19.899999999999999" customHeight="1">
      <c r="B6" s="21" t="s">
        <v>13</v>
      </c>
      <c r="C6" s="10">
        <f>D6+E6</f>
        <v>1490000</v>
      </c>
      <c r="D6" s="10">
        <f>'Ukupno po sektorima'!$E$7</f>
        <v>435000</v>
      </c>
      <c r="E6" s="10">
        <f>'Ukupno po sektorima'!Q7</f>
        <v>1055000</v>
      </c>
    </row>
    <row r="7" spans="2:5" ht="19.899999999999999" customHeight="1">
      <c r="B7" s="21" t="s">
        <v>14</v>
      </c>
      <c r="C7" s="10">
        <f>D7+E7</f>
        <v>678000</v>
      </c>
      <c r="D7" s="10">
        <f>'Ukupno po sektorima'!$E$8</f>
        <v>563000</v>
      </c>
      <c r="E7" s="10">
        <f>'Ukupno po sektorima'!Q8</f>
        <v>115000</v>
      </c>
    </row>
    <row r="8" spans="2:5" ht="19.899999999999999" customHeight="1">
      <c r="B8" s="21" t="s">
        <v>36</v>
      </c>
      <c r="C8" s="10">
        <f>D8+E8</f>
        <v>800000</v>
      </c>
      <c r="D8" s="10">
        <f>'Ukupno po sektorima'!$E$9</f>
        <v>585000</v>
      </c>
      <c r="E8" s="10">
        <f>'Ukupno po sektorima'!Q9</f>
        <v>215000</v>
      </c>
    </row>
    <row r="9" spans="2:5" ht="18" customHeight="1">
      <c r="B9" s="34" t="s">
        <v>19</v>
      </c>
      <c r="C9" s="7">
        <f>SUM(C6:C8)</f>
        <v>2968000</v>
      </c>
      <c r="D9" s="7">
        <f>SUM(D6:D8)</f>
        <v>1583000</v>
      </c>
      <c r="E9" s="7">
        <f>SUM(E6:E8)</f>
        <v>1385000</v>
      </c>
    </row>
    <row r="10" spans="2:5" ht="13.15" customHeight="1">
      <c r="B10" s="149" t="s">
        <v>12</v>
      </c>
      <c r="C10" s="126" t="s">
        <v>21</v>
      </c>
      <c r="D10" s="147" t="s">
        <v>35</v>
      </c>
      <c r="E10" s="147" t="s">
        <v>0</v>
      </c>
    </row>
    <row r="11" spans="2:5" ht="13.15" customHeight="1">
      <c r="B11" s="149"/>
      <c r="C11" s="126"/>
      <c r="D11" s="148"/>
      <c r="E11" s="148"/>
    </row>
    <row r="12" spans="2:5" ht="13.15" customHeight="1">
      <c r="B12" s="149"/>
      <c r="C12" s="126"/>
      <c r="D12" s="148"/>
      <c r="E12" s="148"/>
    </row>
    <row r="13" spans="2:5" ht="19.899999999999999" customHeight="1">
      <c r="B13" s="21" t="s">
        <v>13</v>
      </c>
      <c r="C13" s="10">
        <f>D13+E13</f>
        <v>1414500</v>
      </c>
      <c r="D13" s="10">
        <f>'Ukupno po sektorima'!$F$7</f>
        <v>510000</v>
      </c>
      <c r="E13" s="10">
        <f>'Ukupno po sektorima'!R7</f>
        <v>904500</v>
      </c>
    </row>
    <row r="14" spans="2:5" ht="19.899999999999999" customHeight="1">
      <c r="B14" s="21" t="s">
        <v>14</v>
      </c>
      <c r="C14" s="10">
        <f>D14+E14</f>
        <v>928000</v>
      </c>
      <c r="D14" s="10">
        <f>'Ukupno po sektorima'!$F$8</f>
        <v>598000</v>
      </c>
      <c r="E14" s="10">
        <f>'Ukupno po sektorima'!R8</f>
        <v>330000</v>
      </c>
    </row>
    <row r="15" spans="2:5" ht="19.899999999999999" customHeight="1">
      <c r="B15" s="21" t="s">
        <v>36</v>
      </c>
      <c r="C15" s="10">
        <f>D15+E15</f>
        <v>970000</v>
      </c>
      <c r="D15" s="10">
        <f>'Ukupno po sektorima'!$F$9</f>
        <v>455000</v>
      </c>
      <c r="E15" s="10">
        <f>'Ukupno po sektorima'!R9</f>
        <v>515000</v>
      </c>
    </row>
    <row r="16" spans="2:5" ht="18" customHeight="1">
      <c r="B16" s="34" t="s">
        <v>19</v>
      </c>
      <c r="C16" s="7">
        <f>SUM(C13:C15)</f>
        <v>3312500</v>
      </c>
      <c r="D16" s="7">
        <f>SUM(D13:D15)</f>
        <v>1563000</v>
      </c>
      <c r="E16" s="7">
        <f>SUM(E13:E15)</f>
        <v>1749500</v>
      </c>
    </row>
    <row r="17" spans="2:5" ht="13.15" customHeight="1">
      <c r="B17" s="149" t="s">
        <v>12</v>
      </c>
      <c r="C17" s="126" t="s">
        <v>22</v>
      </c>
      <c r="D17" s="147" t="s">
        <v>35</v>
      </c>
      <c r="E17" s="147" t="s">
        <v>0</v>
      </c>
    </row>
    <row r="18" spans="2:5" ht="13.15" customHeight="1">
      <c r="B18" s="149"/>
      <c r="C18" s="126"/>
      <c r="D18" s="148"/>
      <c r="E18" s="148"/>
    </row>
    <row r="19" spans="2:5" ht="13.15" customHeight="1">
      <c r="B19" s="149"/>
      <c r="C19" s="126"/>
      <c r="D19" s="148"/>
      <c r="E19" s="148"/>
    </row>
    <row r="20" spans="2:5" ht="19.899999999999999" customHeight="1">
      <c r="B20" s="21" t="s">
        <v>13</v>
      </c>
      <c r="C20" s="10">
        <f>D20+E20</f>
        <v>1406500</v>
      </c>
      <c r="D20" s="10">
        <f>'Ukupno po sektorima'!$G$7</f>
        <v>550000</v>
      </c>
      <c r="E20" s="10">
        <f>'Ukupno po sektorima'!S7</f>
        <v>856500</v>
      </c>
    </row>
    <row r="21" spans="2:5" ht="19.899999999999999" customHeight="1">
      <c r="B21" s="21" t="s">
        <v>14</v>
      </c>
      <c r="C21" s="10">
        <f>D21+E21</f>
        <v>925000</v>
      </c>
      <c r="D21" s="10">
        <f>'Ukupno po sektorima'!$G$8</f>
        <v>577000</v>
      </c>
      <c r="E21" s="10">
        <f>'Ukupno po sektorima'!S8</f>
        <v>348000</v>
      </c>
    </row>
    <row r="22" spans="2:5" ht="19.899999999999999" customHeight="1">
      <c r="B22" s="21" t="s">
        <v>36</v>
      </c>
      <c r="C22" s="10">
        <f>D22+E22</f>
        <v>1010000</v>
      </c>
      <c r="D22" s="10">
        <f>'Ukupno po sektorima'!$G$9</f>
        <v>475000</v>
      </c>
      <c r="E22" s="10">
        <f>'Ukupno po sektorima'!S9</f>
        <v>535000</v>
      </c>
    </row>
    <row r="23" spans="2:5" ht="18" customHeight="1">
      <c r="B23" s="34" t="s">
        <v>19</v>
      </c>
      <c r="C23" s="7">
        <f>SUM(C20:C22)</f>
        <v>3341500</v>
      </c>
      <c r="D23" s="7">
        <f>SUM(D20:D22)</f>
        <v>1602000</v>
      </c>
      <c r="E23" s="7">
        <f>SUM(E20:E22)</f>
        <v>1739500</v>
      </c>
    </row>
    <row r="25" spans="2:5" ht="18" customHeight="1">
      <c r="B25" s="20" t="s">
        <v>37</v>
      </c>
      <c r="C25" s="7">
        <f>C9+C16+C23</f>
        <v>9622000</v>
      </c>
      <c r="D25" s="7">
        <f>D9+D16+D23</f>
        <v>4748000</v>
      </c>
      <c r="E25" s="7">
        <f>E9+E16+E23</f>
        <v>4874000</v>
      </c>
    </row>
  </sheetData>
  <sheetProtection sheet="1" objects="1" scenarios="1"/>
  <mergeCells count="13">
    <mergeCell ref="B2:E2"/>
    <mergeCell ref="E17:E19"/>
    <mergeCell ref="B3:B5"/>
    <mergeCell ref="D3:D5"/>
    <mergeCell ref="E3:E5"/>
    <mergeCell ref="C3:C5"/>
    <mergeCell ref="B17:B19"/>
    <mergeCell ref="C17:C19"/>
    <mergeCell ref="D17:D19"/>
    <mergeCell ref="D10:D12"/>
    <mergeCell ref="E10:E12"/>
    <mergeCell ref="B10:B12"/>
    <mergeCell ref="C10:C12"/>
  </mergeCells>
  <pageMargins left="0.43" right="0.31" top="0.72" bottom="1" header="0.5" footer="0.5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AA23"/>
  <sheetViews>
    <sheetView showGridLines="0" zoomScale="72" zoomScaleNormal="72" zoomScaleSheetLayoutView="28" zoomScalePageLayoutView="44" workbookViewId="0">
      <selection activeCell="L72" sqref="L72"/>
    </sheetView>
  </sheetViews>
  <sheetFormatPr defaultColWidth="8.81640625" defaultRowHeight="12.5"/>
  <cols>
    <col min="1" max="1" width="1.7265625" style="6" customWidth="1"/>
    <col min="2" max="2" width="32.26953125" style="6" customWidth="1"/>
    <col min="3" max="3" width="11.1796875" style="6" customWidth="1"/>
    <col min="4" max="4" width="8.453125" style="6" customWidth="1"/>
    <col min="5" max="5" width="14.26953125" style="6" customWidth="1"/>
    <col min="6" max="6" width="9.26953125" style="6" customWidth="1"/>
    <col min="7" max="14" width="14.26953125" style="6" customWidth="1"/>
    <col min="15" max="15" width="3" style="6" customWidth="1"/>
    <col min="16" max="16384" width="8.81640625" style="6"/>
  </cols>
  <sheetData>
    <row r="1" spans="2:27">
      <c r="B1" s="46"/>
      <c r="C1" s="46"/>
      <c r="D1" s="46"/>
    </row>
    <row r="2" spans="2:27" ht="23.5" customHeight="1">
      <c r="B2" s="32" t="s">
        <v>54</v>
      </c>
      <c r="C2" s="32"/>
      <c r="D2" s="32"/>
    </row>
    <row r="3" spans="2:27" ht="13.9" customHeight="1">
      <c r="B3" s="166" t="s">
        <v>49</v>
      </c>
      <c r="C3" s="159" t="s">
        <v>50</v>
      </c>
      <c r="D3" s="160"/>
      <c r="E3" s="153" t="s">
        <v>8</v>
      </c>
      <c r="F3" s="154"/>
      <c r="G3" s="127" t="s">
        <v>35</v>
      </c>
      <c r="H3" s="127"/>
      <c r="I3" s="127"/>
      <c r="J3" s="127"/>
      <c r="K3" s="134" t="s">
        <v>0</v>
      </c>
      <c r="L3" s="134"/>
      <c r="M3" s="134"/>
      <c r="N3" s="134"/>
    </row>
    <row r="4" spans="2:27" ht="27.65" customHeight="1">
      <c r="B4" s="167"/>
      <c r="C4" s="161"/>
      <c r="D4" s="162"/>
      <c r="E4" s="155"/>
      <c r="F4" s="156"/>
      <c r="G4" s="128" t="s">
        <v>18</v>
      </c>
      <c r="H4" s="128"/>
      <c r="I4" s="128"/>
      <c r="J4" s="128"/>
      <c r="K4" s="126" t="s">
        <v>29</v>
      </c>
      <c r="L4" s="126"/>
      <c r="M4" s="126"/>
      <c r="N4" s="126"/>
    </row>
    <row r="5" spans="2:27" ht="13.15" customHeight="1">
      <c r="B5" s="167"/>
      <c r="C5" s="163" t="s">
        <v>48</v>
      </c>
      <c r="D5" s="165" t="s">
        <v>51</v>
      </c>
      <c r="E5" s="157" t="s">
        <v>52</v>
      </c>
      <c r="F5" s="157" t="s">
        <v>53</v>
      </c>
      <c r="G5" s="121" t="s">
        <v>1</v>
      </c>
      <c r="H5" s="121" t="s">
        <v>2</v>
      </c>
      <c r="I5" s="121" t="s">
        <v>3</v>
      </c>
      <c r="J5" s="121" t="s">
        <v>4</v>
      </c>
      <c r="K5" s="142" t="s">
        <v>1</v>
      </c>
      <c r="L5" s="142" t="s">
        <v>2</v>
      </c>
      <c r="M5" s="142" t="s">
        <v>3</v>
      </c>
      <c r="N5" s="142" t="s">
        <v>4</v>
      </c>
    </row>
    <row r="6" spans="2:27" ht="13.15" customHeight="1">
      <c r="B6" s="168"/>
      <c r="C6" s="164"/>
      <c r="D6" s="165"/>
      <c r="E6" s="158"/>
      <c r="F6" s="158"/>
      <c r="G6" s="121"/>
      <c r="H6" s="121"/>
      <c r="I6" s="121"/>
      <c r="J6" s="121"/>
      <c r="K6" s="142"/>
      <c r="L6" s="142"/>
      <c r="M6" s="142"/>
      <c r="N6" s="142"/>
    </row>
    <row r="7" spans="2:27" s="45" customFormat="1" ht="33.65" customHeight="1">
      <c r="B7" s="61" t="s">
        <v>68</v>
      </c>
      <c r="C7" s="65">
        <f>COUNTIF('Plan 2022-2024'!$Y7:$Y88,"*A*")</f>
        <v>11</v>
      </c>
      <c r="D7" s="66">
        <f t="shared" ref="D7:D12" si="0">C7/C$13</f>
        <v>0.13924050632911392</v>
      </c>
      <c r="E7" s="67">
        <f>SUMIF('Plan 2022-2024'!$Y7:$Y88,"*A*",'Plan 2022-2024'!E7:E88)</f>
        <v>1472000</v>
      </c>
      <c r="F7" s="66">
        <f t="shared" ref="F7:F12" si="1">E7/E$13</f>
        <v>0.15298274786946581</v>
      </c>
      <c r="G7" s="68">
        <f>SUMIF('Plan 2022-2024'!$Y7:$Y88,"*A*",'Plan 2022-2024'!F7:F88)</f>
        <v>252000</v>
      </c>
      <c r="H7" s="68">
        <f>SUMIF('Plan 2022-2024'!$Y7:$Y88,"*A*",'Plan 2022-2024'!G7:G88)</f>
        <v>292500</v>
      </c>
      <c r="I7" s="68">
        <f>SUMIF('Plan 2022-2024'!$Y7:$Y88,"*A*",'Plan 2022-2024'!H7:H88)</f>
        <v>301500</v>
      </c>
      <c r="J7" s="67">
        <f t="shared" ref="J7:J13" si="2">SUM(G7:I7)</f>
        <v>846000</v>
      </c>
      <c r="K7" s="68">
        <f>SUMIF('Plan 2022-2024'!$Y7:$Y88,"*A*",'Plan 2022-2024'!R7:R88)</f>
        <v>14000</v>
      </c>
      <c r="L7" s="68">
        <f>SUMIF('Plan 2022-2024'!$Y7:$Y88,"*A*",'Plan 2022-2024'!S7:S88)</f>
        <v>357000</v>
      </c>
      <c r="M7" s="68">
        <f>SUMIF('Plan 2022-2024'!$Y7:$Y88,"*A*",'Plan 2022-2024'!T7:T88)</f>
        <v>255000</v>
      </c>
      <c r="N7" s="67">
        <f t="shared" ref="N7:N13" si="3">SUM(K7:M7)</f>
        <v>626000</v>
      </c>
    </row>
    <row r="8" spans="2:27" s="45" customFormat="1" ht="50.5" customHeight="1">
      <c r="B8" s="61" t="s">
        <v>69</v>
      </c>
      <c r="C8" s="65">
        <f>COUNTIF('Plan 2022-2024'!$Y7:$Y88,"*B*")</f>
        <v>8</v>
      </c>
      <c r="D8" s="66">
        <f t="shared" si="0"/>
        <v>0.10126582278481013</v>
      </c>
      <c r="E8" s="67">
        <f>SUMIF('Plan 2022-2024'!$Y7:$Y88,"*B*",'Plan 2022-2024'!E7:E88)</f>
        <v>372000</v>
      </c>
      <c r="F8" s="66">
        <f t="shared" si="1"/>
        <v>3.8661400956142171E-2</v>
      </c>
      <c r="G8" s="68">
        <f>SUMIF('Plan 2022-2024'!$Y7:$Y88,"*B*",'Plan 2022-2024'!F7:F88)</f>
        <v>42000</v>
      </c>
      <c r="H8" s="68">
        <f>SUMIF('Plan 2022-2024'!$Y7:$Y88,"*B*",'Plan 2022-2024'!G7:G88)</f>
        <v>82000</v>
      </c>
      <c r="I8" s="68">
        <f>SUMIF('Plan 2022-2024'!$Y7:$Y88,"*B*",'Plan 2022-2024'!H7:H88)</f>
        <v>37000</v>
      </c>
      <c r="J8" s="67">
        <f t="shared" si="2"/>
        <v>161000</v>
      </c>
      <c r="K8" s="68">
        <f>SUMIF('Plan 2022-2024'!$Y7:$Y88,"*B*",'Plan 2022-2024'!R7:R88)</f>
        <v>0</v>
      </c>
      <c r="L8" s="68">
        <f>SUMIF('Plan 2022-2024'!$Y7:$Y88,"*B*",'Plan 2022-2024'!S7:S88)</f>
        <v>104500</v>
      </c>
      <c r="M8" s="68">
        <f>SUMIF('Plan 2022-2024'!$Y7:$Y88,"*B*",'Plan 2022-2024'!T7:T88)</f>
        <v>106500</v>
      </c>
      <c r="N8" s="67">
        <f t="shared" si="3"/>
        <v>211000</v>
      </c>
    </row>
    <row r="9" spans="2:27" s="45" customFormat="1" ht="79.150000000000006" customHeight="1">
      <c r="B9" s="61" t="s">
        <v>70</v>
      </c>
      <c r="C9" s="65">
        <f>COUNTIF('Plan 2022-2024'!$Y7:$Y88,"*C*")</f>
        <v>16</v>
      </c>
      <c r="D9" s="66">
        <f t="shared" si="0"/>
        <v>0.20253164556962025</v>
      </c>
      <c r="E9" s="67">
        <f>SUMIF('Plan 2022-2024'!$Y7:$Y88,"*C*",'Plan 2022-2024'!E7:E88)</f>
        <v>2237000</v>
      </c>
      <c r="F9" s="66">
        <f t="shared" si="1"/>
        <v>0.23248804822282271</v>
      </c>
      <c r="G9" s="68">
        <f>SUMIF('Plan 2022-2024'!$Y7:$Y88,"*C*",'Plan 2022-2024'!F7:F88)</f>
        <v>184000</v>
      </c>
      <c r="H9" s="68">
        <f>SUMIF('Plan 2022-2024'!$Y7:$Y88,"*C*",'Plan 2022-2024'!G7:G88)</f>
        <v>289000</v>
      </c>
      <c r="I9" s="68">
        <f>SUMIF('Plan 2022-2024'!$Y7:$Y88,"*C*",'Plan 2022-2024'!H7:H88)</f>
        <v>285000</v>
      </c>
      <c r="J9" s="67">
        <f t="shared" si="2"/>
        <v>758000</v>
      </c>
      <c r="K9" s="68">
        <f>SUMIF('Plan 2022-2024'!$Y7:$Y88,"*C*",'Plan 2022-2024'!R7:R88)</f>
        <v>390000</v>
      </c>
      <c r="L9" s="68">
        <f>SUMIF('Plan 2022-2024'!$Y7:$Y88,"*C*",'Plan 2022-2024'!S7:S88)</f>
        <v>497000</v>
      </c>
      <c r="M9" s="68">
        <f>SUMIF('Plan 2022-2024'!$Y7:$Y88,"*C*",'Plan 2022-2024'!T7:T88)</f>
        <v>592000</v>
      </c>
      <c r="N9" s="67">
        <f t="shared" si="3"/>
        <v>1479000</v>
      </c>
      <c r="P9" s="150"/>
      <c r="Q9" s="151"/>
      <c r="R9" s="151"/>
      <c r="S9" s="151"/>
      <c r="T9" s="151"/>
      <c r="U9" s="151"/>
      <c r="V9" s="151"/>
      <c r="W9" s="151"/>
      <c r="X9" s="151"/>
      <c r="Y9" s="49"/>
      <c r="Z9" s="49"/>
      <c r="AA9" s="49"/>
    </row>
    <row r="10" spans="2:27" s="45" customFormat="1" ht="75" customHeight="1">
      <c r="B10" s="61" t="s">
        <v>71</v>
      </c>
      <c r="C10" s="65">
        <f>COUNTIF('Plan 2022-2024'!$Y7:$Y88,"*D*")</f>
        <v>10</v>
      </c>
      <c r="D10" s="66">
        <f t="shared" si="0"/>
        <v>0.12658227848101267</v>
      </c>
      <c r="E10" s="67">
        <f>SUMIF('Plan 2022-2024'!$Y7:$Y88,"*D*",'Plan 2022-2024'!E7:E88)</f>
        <v>1679000</v>
      </c>
      <c r="F10" s="66">
        <f t="shared" si="1"/>
        <v>0.17449594678860944</v>
      </c>
      <c r="G10" s="68">
        <f>SUMIF('Plan 2022-2024'!$Y7:$Y88,"*D*",'Plan 2022-2024'!F7:F88)</f>
        <v>145000</v>
      </c>
      <c r="H10" s="68">
        <f>SUMIF('Plan 2022-2024'!$Y7:$Y88,"*D*",'Plan 2022-2024'!G7:G88)</f>
        <v>65000</v>
      </c>
      <c r="I10" s="68">
        <f>SUMIF('Plan 2022-2024'!$Y7:$Y88,"*D*",'Plan 2022-2024'!H7:H88)</f>
        <v>165000</v>
      </c>
      <c r="J10" s="67">
        <f t="shared" si="2"/>
        <v>375000</v>
      </c>
      <c r="K10" s="68">
        <f>SUMIF('Plan 2022-2024'!$Y7:$Y88,"*D*",'Plan 2022-2024'!R7:R88)</f>
        <v>221000</v>
      </c>
      <c r="L10" s="68">
        <f>SUMIF('Plan 2022-2024'!$Y7:$Y88,"*D*",'Plan 2022-2024'!S7:S88)</f>
        <v>554000</v>
      </c>
      <c r="M10" s="68">
        <f>SUMIF('Plan 2022-2024'!$Y7:$Y88,"*D*",'Plan 2022-2024'!T7:T88)</f>
        <v>529000</v>
      </c>
      <c r="N10" s="67">
        <f t="shared" si="3"/>
        <v>1304000</v>
      </c>
    </row>
    <row r="11" spans="2:27" s="45" customFormat="1" ht="48" customHeight="1">
      <c r="B11" s="61" t="s">
        <v>72</v>
      </c>
      <c r="C11" s="65">
        <f>COUNTIF('Plan 2022-2024'!$Y6:$Y87,"*E*")</f>
        <v>9</v>
      </c>
      <c r="D11" s="66">
        <f t="shared" si="0"/>
        <v>0.11392405063291139</v>
      </c>
      <c r="E11" s="67">
        <f>SUMIF('Plan 2022-2024'!$Y7:$Y88,"*E*",'Plan 2022-2024'!E7:E88)</f>
        <v>1346000</v>
      </c>
      <c r="F11" s="66">
        <f t="shared" si="1"/>
        <v>0.13988775722303057</v>
      </c>
      <c r="G11" s="68">
        <f>SUMIF('Plan 2022-2024'!$Y7:$Y88,"*E*",'Plan 2022-2024'!F7:F88)</f>
        <v>134000</v>
      </c>
      <c r="H11" s="68">
        <f>SUMIF('Plan 2022-2024'!$Y7:$Y88,"*E*",'Plan 2022-2024'!G7:G88)</f>
        <v>144000</v>
      </c>
      <c r="I11" s="68">
        <f>SUMIF('Plan 2022-2024'!$Y7:$Y88,"*E*",'Plan 2022-2024'!H7:H88)</f>
        <v>154000</v>
      </c>
      <c r="J11" s="67">
        <f t="shared" si="2"/>
        <v>432000</v>
      </c>
      <c r="K11" s="68">
        <f>SUMIF('Plan 2022-2024'!$Y7:$Y88,"*E*",'Plan 2022-2024'!R7:R88)</f>
        <v>620000</v>
      </c>
      <c r="L11" s="68">
        <f>SUMIF('Plan 2022-2024'!$Y7:$Y88,"*E*",'Plan 2022-2024'!S7:S88)</f>
        <v>137000</v>
      </c>
      <c r="M11" s="68">
        <f>SUMIF('Plan 2022-2024'!$Y7:$Y88,"*E*",'Plan 2022-2024'!T7:T88)</f>
        <v>157000</v>
      </c>
      <c r="N11" s="67">
        <f t="shared" si="3"/>
        <v>914000</v>
      </c>
    </row>
    <row r="12" spans="2:27" s="45" customFormat="1" ht="30.65" customHeight="1">
      <c r="B12" s="62" t="s">
        <v>55</v>
      </c>
      <c r="C12" s="69">
        <f>COUNTIF('Plan 2022-2024'!$Y7:$Y88,"&gt;0")</f>
        <v>25</v>
      </c>
      <c r="D12" s="66">
        <f t="shared" si="0"/>
        <v>0.31645569620253167</v>
      </c>
      <c r="E12" s="70">
        <f>SUMIF('Plan 2022-2024'!$Y7:$Y88,"&gt;0",'Plan 2022-2024'!E7:E88)</f>
        <v>2516000</v>
      </c>
      <c r="F12" s="66">
        <f t="shared" si="1"/>
        <v>0.26148409893992935</v>
      </c>
      <c r="G12" s="71">
        <f>SUMIF('Plan 2022-2024'!$Y7:$Y88,"&gt;0",'Plan 2022-2024'!F7:F88)</f>
        <v>826000</v>
      </c>
      <c r="H12" s="71">
        <f>SUMIF('Plan 2022-2024'!$Y7:$Y88,"&gt;0",'Plan 2022-2024'!G7:G88)</f>
        <v>690500</v>
      </c>
      <c r="I12" s="71">
        <f>SUMIF('Plan 2022-2024'!$Y7:$Y88,"&gt;0",'Plan 2022-2024'!H7:H88)</f>
        <v>659500</v>
      </c>
      <c r="J12" s="70">
        <f t="shared" si="2"/>
        <v>2176000</v>
      </c>
      <c r="K12" s="71">
        <f>SUMIF('Plan 2022-2024'!$Y7:$Y88,"&gt;0",'Plan 2022-2024'!R7:R88)</f>
        <v>140000</v>
      </c>
      <c r="L12" s="71">
        <f>SUMIF('Plan 2022-2024'!$Y7:$Y88,"&gt;0",'Plan 2022-2024'!S7:S88)</f>
        <v>100000</v>
      </c>
      <c r="M12" s="71">
        <f>SUMIF('Plan 2022-2024'!$Y7:$Y88,"&gt;0",'Plan 2022-2024'!T7:T88)</f>
        <v>100000</v>
      </c>
      <c r="N12" s="70">
        <f t="shared" si="3"/>
        <v>340000</v>
      </c>
    </row>
    <row r="13" spans="2:27" ht="49.9" customHeight="1">
      <c r="B13" s="48" t="s">
        <v>15</v>
      </c>
      <c r="C13" s="72">
        <f>SUM(C7:C12)</f>
        <v>79</v>
      </c>
      <c r="D13" s="73">
        <f>SUM(D7:D12)</f>
        <v>1</v>
      </c>
      <c r="E13" s="67">
        <f t="shared" ref="E13:M13" si="4">SUM(E7:E12)</f>
        <v>9622000</v>
      </c>
      <c r="F13" s="73">
        <f>SUM(F7:F12)</f>
        <v>1</v>
      </c>
      <c r="G13" s="74">
        <f t="shared" si="4"/>
        <v>1583000</v>
      </c>
      <c r="H13" s="74">
        <f t="shared" si="4"/>
        <v>1563000</v>
      </c>
      <c r="I13" s="74">
        <f t="shared" si="4"/>
        <v>1602000</v>
      </c>
      <c r="J13" s="67">
        <f t="shared" si="2"/>
        <v>4748000</v>
      </c>
      <c r="K13" s="74">
        <f t="shared" si="4"/>
        <v>1385000</v>
      </c>
      <c r="L13" s="74">
        <f t="shared" si="4"/>
        <v>1749500</v>
      </c>
      <c r="M13" s="74">
        <f t="shared" si="4"/>
        <v>1739500</v>
      </c>
      <c r="N13" s="67">
        <f t="shared" si="3"/>
        <v>4874000</v>
      </c>
      <c r="P13" s="150"/>
      <c r="Q13" s="151"/>
      <c r="R13" s="151"/>
      <c r="S13" s="151"/>
      <c r="T13" s="151"/>
      <c r="U13" s="151"/>
      <c r="V13" s="151"/>
      <c r="W13" s="151"/>
      <c r="X13" s="151"/>
    </row>
    <row r="15" spans="2:27" s="9" customFormat="1" ht="13.9" customHeight="1">
      <c r="B15" s="152" t="s">
        <v>63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  <row r="16" spans="2:27"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2:14"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spans="2:14"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</row>
    <row r="23" spans="2:14" ht="17.5">
      <c r="E23" s="47"/>
      <c r="F23" s="47"/>
    </row>
  </sheetData>
  <sheetProtection sheet="1" objects="1" scenarios="1"/>
  <mergeCells count="22">
    <mergeCell ref="P9:X9"/>
    <mergeCell ref="P13:X13"/>
    <mergeCell ref="B15:N18"/>
    <mergeCell ref="E3:F4"/>
    <mergeCell ref="E5:E6"/>
    <mergeCell ref="F5:F6"/>
    <mergeCell ref="L5:L6"/>
    <mergeCell ref="M5:M6"/>
    <mergeCell ref="N5:N6"/>
    <mergeCell ref="C3:D4"/>
    <mergeCell ref="C5:C6"/>
    <mergeCell ref="D5:D6"/>
    <mergeCell ref="K5:K6"/>
    <mergeCell ref="B3:B6"/>
    <mergeCell ref="G3:J3"/>
    <mergeCell ref="K3:N3"/>
    <mergeCell ref="G4:J4"/>
    <mergeCell ref="K4:N4"/>
    <mergeCell ref="G5:G6"/>
    <mergeCell ref="H5:H6"/>
    <mergeCell ref="I5:I6"/>
    <mergeCell ref="J5:J6"/>
  </mergeCells>
  <printOptions horizontalCentered="1"/>
  <pageMargins left="0.2" right="0.2" top="0.22" bottom="0.49" header="0.5" footer="0.34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Upute</vt:lpstr>
      <vt:lpstr>Plan 2022-2024</vt:lpstr>
      <vt:lpstr>Ukupno po sektorima</vt:lpstr>
      <vt:lpstr>Ukupno po godinama</vt:lpstr>
      <vt:lpstr>Ukupno po A-E klasama</vt:lpstr>
      <vt:lpstr>'Plan 2022-2024'!Print_Area</vt:lpstr>
    </vt:vector>
  </TitlesOfParts>
  <Company>UNDP Bosnia and Herzegovina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msutonwilliams</dc:creator>
  <cp:lastModifiedBy>LER</cp:lastModifiedBy>
  <cp:lastPrinted>2021-05-21T10:53:25Z</cp:lastPrinted>
  <dcterms:created xsi:type="dcterms:W3CDTF">2013-10-16T07:47:36Z</dcterms:created>
  <dcterms:modified xsi:type="dcterms:W3CDTF">2022-11-07T10:27:24Z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